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2022" sheetId="11" r:id="rId1"/>
  </sheets>
  <definedNames>
    <definedName name="_xlnm._FilterDatabase" localSheetId="0" hidden="1">'2022'!$C$5:$N$105</definedName>
    <definedName name="_xlnm.Print_Titles" localSheetId="0">'2022'!$1:$6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2" i="11" l="1"/>
  <c r="N82" i="11"/>
  <c r="N32" i="11"/>
  <c r="N27" i="11"/>
  <c r="N23" i="11"/>
  <c r="N19" i="11"/>
  <c r="N18" i="11"/>
  <c r="N17" i="11"/>
  <c r="N16" i="11"/>
  <c r="N15" i="11"/>
  <c r="N12" i="11"/>
  <c r="N11" i="11"/>
  <c r="G7" i="11" l="1"/>
  <c r="H83" i="11" l="1"/>
  <c r="I83" i="11"/>
  <c r="G83" i="11"/>
  <c r="E7" i="11"/>
  <c r="F7" i="11"/>
  <c r="I7" i="11"/>
  <c r="J7" i="11"/>
  <c r="C80" i="11"/>
  <c r="D80" i="11"/>
  <c r="H69" i="11" l="1"/>
  <c r="I69" i="11"/>
  <c r="G69" i="11"/>
  <c r="H67" i="11"/>
  <c r="I67" i="11"/>
  <c r="G67" i="11"/>
  <c r="H46" i="11"/>
  <c r="I46" i="11"/>
  <c r="G46" i="11"/>
  <c r="E40" i="11"/>
  <c r="H32" i="11"/>
  <c r="I32" i="11"/>
  <c r="G32" i="11"/>
  <c r="J31" i="11" l="1"/>
  <c r="J32" i="11"/>
  <c r="F40" i="11"/>
  <c r="D70" i="11" l="1"/>
  <c r="D71" i="11"/>
  <c r="D72" i="11"/>
  <c r="D73" i="11"/>
  <c r="D74" i="11"/>
  <c r="D75" i="11"/>
  <c r="D76" i="11"/>
  <c r="D77" i="11"/>
  <c r="D78" i="11"/>
  <c r="D79" i="11"/>
  <c r="C70" i="11"/>
  <c r="C71" i="11"/>
  <c r="C72" i="11"/>
  <c r="C73" i="11"/>
  <c r="C74" i="11"/>
  <c r="C75" i="11"/>
  <c r="C76" i="11"/>
  <c r="C77" i="11"/>
  <c r="C78" i="11"/>
  <c r="C79" i="11"/>
  <c r="D43" i="11" l="1"/>
  <c r="C94" i="11" l="1"/>
  <c r="D94" i="11"/>
  <c r="C93" i="11"/>
  <c r="D93" i="11"/>
  <c r="D68" i="11"/>
  <c r="D69" i="11"/>
  <c r="C60" i="11"/>
  <c r="D60" i="11"/>
  <c r="E45" i="11"/>
  <c r="F45" i="11"/>
  <c r="G45" i="11"/>
  <c r="H45" i="11"/>
  <c r="I45" i="11"/>
  <c r="J45" i="11"/>
  <c r="K45" i="11"/>
  <c r="L45" i="11"/>
  <c r="M45" i="11"/>
  <c r="N45" i="11"/>
  <c r="C49" i="11"/>
  <c r="D49" i="11"/>
  <c r="D67" i="11" l="1"/>
  <c r="D48" i="11" l="1"/>
  <c r="D102" i="11" l="1"/>
  <c r="C102" i="11"/>
  <c r="D101" i="11"/>
  <c r="C101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D99" i="11"/>
  <c r="C99" i="11"/>
  <c r="N98" i="11"/>
  <c r="N97" i="11" s="1"/>
  <c r="M98" i="11"/>
  <c r="L98" i="11"/>
  <c r="L97" i="11" s="1"/>
  <c r="K98" i="11"/>
  <c r="K97" i="11" s="1"/>
  <c r="J98" i="11"/>
  <c r="J97" i="11" s="1"/>
  <c r="I98" i="11"/>
  <c r="H98" i="11"/>
  <c r="G98" i="11"/>
  <c r="F98" i="11"/>
  <c r="F97" i="11" s="1"/>
  <c r="E98" i="11"/>
  <c r="D98" i="11"/>
  <c r="D97" i="11" s="1"/>
  <c r="M97" i="11"/>
  <c r="I97" i="11"/>
  <c r="G97" i="11"/>
  <c r="E97" i="11"/>
  <c r="D96" i="11"/>
  <c r="C96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D92" i="11"/>
  <c r="C92" i="11"/>
  <c r="N91" i="11"/>
  <c r="M91" i="11"/>
  <c r="L91" i="11"/>
  <c r="K91" i="11"/>
  <c r="J91" i="11"/>
  <c r="J85" i="11" s="1"/>
  <c r="I91" i="11"/>
  <c r="I85" i="11" s="1"/>
  <c r="H91" i="11"/>
  <c r="H85" i="11" s="1"/>
  <c r="G91" i="11"/>
  <c r="G85" i="11" s="1"/>
  <c r="F91" i="11"/>
  <c r="F85" i="11" s="1"/>
  <c r="E91" i="11"/>
  <c r="E85" i="11" s="1"/>
  <c r="D91" i="11"/>
  <c r="C91" i="11"/>
  <c r="D90" i="11"/>
  <c r="C90" i="11"/>
  <c r="D89" i="11"/>
  <c r="C89" i="11"/>
  <c r="D88" i="11"/>
  <c r="C88" i="11"/>
  <c r="D87" i="11"/>
  <c r="C87" i="11"/>
  <c r="D86" i="11"/>
  <c r="C86" i="11"/>
  <c r="C85" i="11" s="1"/>
  <c r="N85" i="11"/>
  <c r="M85" i="11"/>
  <c r="L85" i="11"/>
  <c r="K85" i="11"/>
  <c r="D84" i="11"/>
  <c r="C84" i="11"/>
  <c r="D83" i="11"/>
  <c r="C83" i="11"/>
  <c r="D82" i="11"/>
  <c r="C82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C69" i="11"/>
  <c r="C68" i="11"/>
  <c r="C67" i="11"/>
  <c r="D66" i="11"/>
  <c r="C66" i="11"/>
  <c r="D65" i="11"/>
  <c r="C65" i="11"/>
  <c r="D64" i="11"/>
  <c r="C64" i="11"/>
  <c r="D63" i="11"/>
  <c r="C63" i="11"/>
  <c r="D62" i="11"/>
  <c r="C62" i="11"/>
  <c r="D61" i="11"/>
  <c r="C61" i="11"/>
  <c r="D59" i="11"/>
  <c r="C59" i="11"/>
  <c r="D58" i="11"/>
  <c r="C58" i="11"/>
  <c r="C57" i="11" s="1"/>
  <c r="N57" i="11"/>
  <c r="M57" i="11"/>
  <c r="L57" i="11"/>
  <c r="K57" i="11"/>
  <c r="J57" i="11"/>
  <c r="I57" i="11"/>
  <c r="H57" i="11"/>
  <c r="G57" i="11"/>
  <c r="F57" i="11"/>
  <c r="E57" i="11"/>
  <c r="D57" i="11"/>
  <c r="D56" i="11"/>
  <c r="C56" i="11"/>
  <c r="N55" i="11"/>
  <c r="M55" i="11"/>
  <c r="L55" i="11"/>
  <c r="K55" i="11"/>
  <c r="J55" i="11"/>
  <c r="I55" i="11"/>
  <c r="H55" i="11"/>
  <c r="H7" i="11" s="1"/>
  <c r="G55" i="11"/>
  <c r="F55" i="11"/>
  <c r="E55" i="11"/>
  <c r="D55" i="11"/>
  <c r="D54" i="11"/>
  <c r="D53" i="11" s="1"/>
  <c r="C54" i="11"/>
  <c r="C53" i="11" s="1"/>
  <c r="N53" i="11"/>
  <c r="M53" i="11"/>
  <c r="L53" i="11"/>
  <c r="K53" i="11"/>
  <c r="J53" i="11"/>
  <c r="I53" i="11"/>
  <c r="H53" i="11"/>
  <c r="G53" i="11"/>
  <c r="F53" i="11"/>
  <c r="E53" i="11"/>
  <c r="D52" i="11"/>
  <c r="C52" i="11"/>
  <c r="D51" i="11"/>
  <c r="C51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C48" i="11"/>
  <c r="D47" i="11"/>
  <c r="C47" i="11"/>
  <c r="D46" i="11"/>
  <c r="C46" i="11"/>
  <c r="D44" i="11"/>
  <c r="C44" i="11"/>
  <c r="C43" i="11"/>
  <c r="D42" i="11"/>
  <c r="C42" i="11"/>
  <c r="D41" i="11"/>
  <c r="C41" i="11"/>
  <c r="D40" i="11"/>
  <c r="C40" i="11"/>
  <c r="D39" i="11"/>
  <c r="C39" i="11"/>
  <c r="D38" i="11"/>
  <c r="C38" i="11"/>
  <c r="D37" i="11"/>
  <c r="C37" i="11"/>
  <c r="D36" i="11"/>
  <c r="C36" i="11"/>
  <c r="D35" i="11"/>
  <c r="C35" i="11"/>
  <c r="D34" i="11"/>
  <c r="C34" i="11"/>
  <c r="D33" i="11"/>
  <c r="C33" i="11"/>
  <c r="D32" i="11"/>
  <c r="C32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D9" i="11"/>
  <c r="C9" i="11"/>
  <c r="C8" i="11"/>
  <c r="D7" i="11" l="1"/>
  <c r="C98" i="11"/>
  <c r="C97" i="11" s="1"/>
  <c r="L7" i="11"/>
  <c r="L103" i="11" s="1"/>
  <c r="N7" i="11"/>
  <c r="N103" i="11" s="1"/>
  <c r="C45" i="11"/>
  <c r="H97" i="11"/>
  <c r="E103" i="11"/>
  <c r="G103" i="11"/>
  <c r="I103" i="11"/>
  <c r="K7" i="11"/>
  <c r="K103" i="11" s="1"/>
  <c r="M7" i="11"/>
  <c r="M103" i="11" s="1"/>
  <c r="F103" i="11"/>
  <c r="C55" i="11"/>
  <c r="C7" i="11" s="1"/>
  <c r="D45" i="11"/>
  <c r="J103" i="11"/>
  <c r="D85" i="11"/>
  <c r="H103" i="11" l="1"/>
  <c r="D103" i="11"/>
  <c r="C103" i="11"/>
</calcChain>
</file>

<file path=xl/sharedStrings.xml><?xml version="1.0" encoding="utf-8"?>
<sst xmlns="http://schemas.openxmlformats.org/spreadsheetml/2006/main" count="282" uniqueCount="274">
  <si>
    <t>ИНФОРМАЦИЯ О ХОДЕ РЕАЛИЗАЦИИ ГОСУДАРСТВЕННОЙ ПРОГРАММЫ РЕСПУБЛИКИ ТЫВА</t>
  </si>
  <si>
    <t>№</t>
  </si>
  <si>
    <t>Наименование мероприятия (объекта)</t>
  </si>
  <si>
    <t>Объемы финансирования (тыс.руб.)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</si>
  <si>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</si>
  <si>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</si>
  <si>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</si>
  <si>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</si>
  <si>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</si>
  <si>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</si>
  <si>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</si>
  <si>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</si>
  <si>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</si>
  <si>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</si>
  <si>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</si>
  <si>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1 «Совершенствование оказания медицинской помощи, включая профилактику заболеваний и формирование здорового образа жизни»</t>
  </si>
  <si>
    <t xml:space="preserve">Проведение диспансеризации определенных групп взрослого населения Республики Тыва </t>
  </si>
  <si>
    <t>Проведение диспансеризации население Республики Тыва (для детей)</t>
  </si>
  <si>
    <t>Проведение осмотров в Центре здоровья (для взрослых)</t>
  </si>
  <si>
    <t>Проведение осмотров в Центре здоровья (для детей)</t>
  </si>
  <si>
    <t>Проведение профилактических медицинских осмотров (для взрослых)</t>
  </si>
  <si>
    <t>Проведение профилактических медицинских осмотров (для детей)</t>
  </si>
  <si>
    <t>Оказание неотложной медицинской помощи</t>
  </si>
  <si>
    <t>Оказание медицинской помощи в амбулаторно-поликлиническом звене (обращение)</t>
  </si>
  <si>
    <t>Развитие первичной медико-санитарной помощи</t>
  </si>
  <si>
    <t>Централизованные расходы на текущий ремонт и приобретение строительных материалов</t>
  </si>
  <si>
    <t>Совершенствование медицинской эвакуации</t>
  </si>
  <si>
    <t>Оказание медицинской помощи в дневном стационаре</t>
  </si>
  <si>
    <t>Оказание скорой медицинской помощи</t>
  </si>
  <si>
    <t>Заготовка, переработка, хранение и обеспечение безопасности донорской крови и её компонентов (Станция переливания крови)</t>
  </si>
  <si>
    <t>Санаторно-оздоровительная помощь (Санаторий "Балгазын")</t>
  </si>
  <si>
    <t>Субсидии бюджетным учреждениям на финансовое обеспечение государственного задания на оказание государственных услуг (Дом ребенка)</t>
  </si>
  <si>
    <t>Обеспечение деятельности подведомственных учреждений</t>
  </si>
  <si>
    <t>Субсидии на высокотехнологичную медицинскую помощь, не включенной в базовую программу обязательного медицинского страхования</t>
  </si>
  <si>
    <t>Оказание высокотехнологичной медицинской помощи по профилю неонатология в ГБУЗ РТ "Перинатальный центр РТ"</t>
  </si>
  <si>
    <t>Оказание высокотехнологичной медицинской помощи по профилю акушерство и гинекология в ГБУЗ РТ "Перинатальный центр РТ"</t>
  </si>
  <si>
    <t>Обеспечение проведения процедуры ЭКО</t>
  </si>
  <si>
    <t>Реализация государственных функций в области социальной политики (обеспечение питанием беременных женщин, кормящих матерей и детей до 3-х лет)</t>
  </si>
  <si>
    <t>Субсидии на закупку оборудования и расходных материалов для неонатального и аудиологического скрининга</t>
  </si>
  <si>
    <t>Организация паллиативной медицинской помощи в условиях круглосуточного стационарного пребывания</t>
  </si>
  <si>
    <t>Развитие паллиативной медицинской помощи за счет средств резервного фонда Правительства Российской Федерации</t>
  </si>
  <si>
    <t>Субвенции на обеспечение лекарственными препаратами, медицинскими изделиями, а также специализированными продуктами лечебного питания для детей-инвалидов</t>
  </si>
  <si>
    <t>Обеспечения необходимыми лекарственными препаратами и изделиями медицинского назначения больных хроническими заболеваниями, детей до 3-х лет, беременных женщин, отдельных категорий граждан</t>
  </si>
  <si>
    <t>Обеспечение лекарственными препаратами за счет средств республиканского бюджета (централизованные расходы)</t>
  </si>
  <si>
    <t>2</t>
  </si>
  <si>
    <t>Подпрограмма 2 «Развитие медицинской реабилитации и санаторно-курортного лечения, в том числе детей»</t>
  </si>
  <si>
    <t>2.1</t>
  </si>
  <si>
    <t>Оказание реабилитационной медицинской помощи</t>
  </si>
  <si>
    <t>Оздоровление детей, находящихся на диспансерном наблюдении медицинских организациях в условиях санаторно-курортных учреждений</t>
  </si>
  <si>
    <t>3</t>
  </si>
  <si>
    <t>Подпрограмма 3 «Развитие кадровых ресурсов в здравоохранении»</t>
  </si>
  <si>
    <t>3.1</t>
  </si>
  <si>
    <t>Расходы на обеспечение деятельности (оказание услуг)</t>
  </si>
  <si>
    <t>3.2</t>
  </si>
  <si>
    <t>Стипендии студентам  Республиканского медицинского колледжа</t>
  </si>
  <si>
    <t>3.3</t>
  </si>
  <si>
    <t>Централизованные расходы на курсовые и сертификационные мероприятия</t>
  </si>
  <si>
    <t>3.4</t>
  </si>
  <si>
    <t>4</t>
  </si>
  <si>
    <t>Подпрограмма 4 «Медико-санитарное обеспечение отдельных категорий граждан»</t>
  </si>
  <si>
    <t>4.1</t>
  </si>
  <si>
    <t>Медицинское обеспечение спортивных сборных команд Республики Тыва</t>
  </si>
  <si>
    <t>5</t>
  </si>
  <si>
    <t>Подпрограмма 5 «Информационные технологии в здравоохранении»</t>
  </si>
  <si>
    <t>6</t>
  </si>
  <si>
    <t>Подпрограмма 6 «Организация обязательного медицинского страхования граждан Республики Тыва».</t>
  </si>
  <si>
    <t>6.1</t>
  </si>
  <si>
    <t>Медицинское страхование неработающего населения</t>
  </si>
  <si>
    <t>6.2</t>
  </si>
  <si>
    <t>Увеличение доли частных медицинских организаций в системе оказания медицинской помощи населению республики</t>
  </si>
  <si>
    <t>Субсидии на реализацию мероприятий по предупреждению и борьбе с социально значимыми инфекционными  заболеваниями</t>
  </si>
  <si>
    <t>Централизованные расходы на отправку больных на лечение за пределы республики</t>
  </si>
  <si>
    <t>1</t>
  </si>
  <si>
    <t>Реализация государственной информационной системы в сфере здравоохранения, соответствующая требованиям Минздрава России, подключенная к ЕГИСЗ</t>
  </si>
  <si>
    <t>1.1.</t>
  </si>
  <si>
    <t>Развитие среднего профессионального образования в сфере здравоохранения</t>
  </si>
  <si>
    <t>Подготовка кадров средних медицинских работников</t>
  </si>
  <si>
    <t>Создание и оснащение референс-центов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</t>
  </si>
  <si>
    <t>Обеспечение своевременности оказания экстренной медицинской помощи с использованием санитарной авиации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</si>
  <si>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</si>
  <si>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 также после трансплантации органов и (или) тканей</t>
  </si>
  <si>
    <t>Переоснащение оборудованием региональных сосудистых центов и первичных сосудистых отделений</t>
  </si>
  <si>
    <t>Иные межбюджетные трансферты на реализацию отдельных полномочий в области лекарственного обеспечения</t>
  </si>
  <si>
    <t>2.2</t>
  </si>
  <si>
    <t>3.5</t>
  </si>
  <si>
    <t>Создание и замена фельдшерских, фельдшерско-акушерских пунктов и врачебных амбулаторий для населенных пунктов с численность населения от 100 до 2000 человек</t>
  </si>
  <si>
    <t>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</si>
  <si>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</si>
  <si>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</si>
  <si>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</si>
  <si>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</si>
  <si>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</si>
  <si>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</si>
  <si>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</si>
  <si>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</si>
  <si>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</si>
  <si>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</si>
  <si>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</si>
  <si>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</si>
  <si>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</si>
  <si>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Высокотехнологичная медицинская помощь</t>
  </si>
  <si>
    <t>1.21.</t>
  </si>
  <si>
    <t>1.22.</t>
  </si>
  <si>
    <t>1.23.</t>
  </si>
  <si>
    <t>1.24.</t>
  </si>
  <si>
    <t>1.27.</t>
  </si>
  <si>
    <t>1.26.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</si>
  <si>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</si>
  <si>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</si>
  <si>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</si>
  <si>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</si>
  <si>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</si>
  <si>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</si>
  <si>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</si>
  <si>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</si>
  <si>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</si>
  <si>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1.37.</t>
  </si>
  <si>
    <t>1.38.</t>
  </si>
  <si>
    <t>3.6.</t>
  </si>
  <si>
    <t>Региональный проект 2 "Обеспечение медицинских организаций системы здравоохранения Республики Тыва квалифицированными кадрами"</t>
  </si>
  <si>
    <t>Региональный проект 1 "Создание единого цифрового контура в здравоохранении Республики Тыва на основе единой государственной информационной системы здравоохранения (ЕГИСЗ РТ)"</t>
  </si>
  <si>
    <t>Региональный проект 6 "Борьба с сердечно-сосудистыми заболеваниями"</t>
  </si>
  <si>
    <t>Региональный проект 3 "Борьба с онкологическими заболеваниями"</t>
  </si>
  <si>
    <t xml:space="preserve">Региональный проект 4 "Программа развития детского здравоохранения Республики Тыва, включая создание современной инфраструктуры оказания медицинской помощи детям"
</t>
  </si>
  <si>
    <t>Региональный проект 8 "Разработка и реализация программы системной поддержки и повышения качества жизни граждан старшего поколения" ("Старшее поколение")"</t>
  </si>
  <si>
    <t>Всего Программе</t>
  </si>
  <si>
    <t>1.15.</t>
  </si>
  <si>
    <t>1.16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</si>
  <si>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</si>
  <si>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Случаев поствакцинальных осложенний не выявлено.</t>
  </si>
  <si>
    <t>Проектирование детского противотуберкулезного лечебно-оздоровительного комплекса "Сосновый бор" в с. Балгазын Тандинского района</t>
  </si>
  <si>
    <t>Приобретение медоборудования за счет резервного фонда Президента Российской  Федерации</t>
  </si>
  <si>
    <t>1.18.</t>
  </si>
  <si>
    <t>1.25</t>
  </si>
  <si>
    <t>1.39.</t>
  </si>
  <si>
    <t>1.40.</t>
  </si>
  <si>
    <t>1.41.</t>
  </si>
  <si>
    <t>1.41.1.</t>
  </si>
  <si>
    <t>1.41.2.</t>
  </si>
  <si>
    <t>1.42.</t>
  </si>
  <si>
    <t>1.42.1.</t>
  </si>
  <si>
    <t>1.42.2.</t>
  </si>
  <si>
    <t>1.43.</t>
  </si>
  <si>
    <t>1.43.1.</t>
  </si>
  <si>
    <t>1.44.</t>
  </si>
  <si>
    <t>1.45.</t>
  </si>
  <si>
    <t>1.45.1.</t>
  </si>
  <si>
    <t>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</t>
  </si>
  <si>
    <t>1.59.</t>
  </si>
  <si>
    <t>Оказание медицинской помощи в круглосуточном стационаре</t>
  </si>
  <si>
    <t>Централизованные расходы на приобретение медицинского оборудования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</si>
  <si>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</si>
  <si>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2.3.</t>
  </si>
  <si>
    <t>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(COVID-19) за счет средств резервного фонда Правительства Российской Федерации</t>
  </si>
  <si>
    <t>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организаций, оказывающим медицинскую помощь (участвующим в оказании, обеспечивающим оказание медицинской помощи) по диагностике и лечению новой коронавируской инфекции, контактирующим с пациентами с установленным диагнозом новой коронавирусной инфекции, за счет средств резервного фонда Правительства Российской Федерации</t>
  </si>
  <si>
    <t>1.64.</t>
  </si>
  <si>
    <t>Финансовое обеспечение мероприятий по приобретению лекарственных препаратов для лечения пациентов с новой коронавирусной инфекцией (COVID-19), получающих медицинскую помощь в амбулаторных условиях, за счет средств резервного фонда Правительства Российской Федерации</t>
  </si>
  <si>
    <t>1.65.</t>
  </si>
  <si>
    <t>Финансовое обеспечение мероприятий по оснащению (переоснащению) медицинскими изделиями лабораторий медицинских организаций, осуществляющих этиологическую диагностику новой коронавирусной инфекции (COVID-19) методами амплификации нуклеиновых кислот, за счет средств резервного фонда Правительства Российской Федерации</t>
  </si>
  <si>
    <t>1.66.</t>
  </si>
  <si>
    <t>1.67.</t>
  </si>
  <si>
    <t>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</t>
  </si>
  <si>
    <t>утверждено на 2021 год законом Республики Тыва о республиканском бюджете</t>
  </si>
  <si>
    <t>1.41.3.</t>
  </si>
  <si>
    <t>1.41.3.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</t>
  </si>
  <si>
    <t>факт*</t>
  </si>
  <si>
    <t>*</t>
  </si>
  <si>
    <t xml:space="preserve">Осуществление  реконструкции (ее завершение) 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районов и районных больниц </t>
  </si>
  <si>
    <t>1.68.</t>
  </si>
  <si>
    <t xml:space="preserve">Осуществление капитального ремонта зданий медицинских организаций и их обособленных структурных подразделений, на базе которых оказывается первичная медико-санитарная помощь (поликлинники,поликлинические подразделения, амбулатории отделения (центры) врача общей практики, фельдершско-акушерские и фельдершские пункты), а также зданий (отдельных зданий, комплексов зданий) центральных районов и районных больниц </t>
  </si>
  <si>
    <t>1.69.</t>
  </si>
  <si>
    <t>Оснащение автомобильным транспортом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50тыс. человек), для доставки пациентов в медицинские организации,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</si>
  <si>
    <t>1.70.</t>
  </si>
  <si>
    <t>Приведение материально-технической базы медицинских организаций, оказывающих первичную медико-санитарную помощь взрослым и детям, их 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дооснащение и переоснащение оборудованием для оказания медицинской помощи</t>
  </si>
  <si>
    <t>1.41.4.</t>
  </si>
  <si>
    <t>Создание объектов социального и производственного комплексов, в том числе объектов общегражданского назначения, жилья, инфраструктуры</t>
  </si>
  <si>
    <t>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особо важных работ, особые условия труда и дополнительную нагрузку, в том числе на компенсацию ранее произведенных на указанные цели</t>
  </si>
  <si>
    <t>1.58.</t>
  </si>
  <si>
    <t xml:space="preserve"> Иные межбюджетные трансферты на финансовое обеспечение проведения углубленной диспансеризации застрахованных по обязательному страхованию лиц, перенесших новую коронавирусную инфекцию (COVID-19), в рамках реализации территориальной программы обязательного медицинского страхования</t>
  </si>
  <si>
    <t>1.71.</t>
  </si>
  <si>
    <t>На модернизацию лабораторий медицинских организаций, осуществляющих диагностику инфекционных болезней</t>
  </si>
  <si>
    <t>1.72.</t>
  </si>
  <si>
    <t>3.6.1.</t>
  </si>
  <si>
    <t>3.7.</t>
  </si>
  <si>
    <t>Единовременные выплаты врачам, выезжающим на работу в сельскую местность</t>
  </si>
  <si>
    <t>3.8.</t>
  </si>
  <si>
    <t xml:space="preserve"> Выплаты Государственной премии Республики Тыва в области здравоохранения "Доброе сердце" - "Буянныг чурек"</t>
  </si>
  <si>
    <t>Межбюджетные трансферты из бюджета города Москвы на реализацию социально значимых проектов в Республике Тыва</t>
  </si>
  <si>
    <t>1.74.</t>
  </si>
  <si>
    <t>1.75.</t>
  </si>
  <si>
    <t>Централизованные расходы на мероприятия по укреплению материально-технической базы медицинских организаций</t>
  </si>
  <si>
    <t xml:space="preserve">Финансовое обеспечение выплат стимулирующего характера за дополнительную нагрузку медицинским работникам, участвующим в проведении вакцинации взрослого населения против новой коронавирусной инфекции, и расходов, связанных с оплатой отпусков и выплатой компенсации за неиспользованные отпуска медицинским работникам, которым предоставлялись указанные стимулирующие выплаты, за счет средств резервного фонда Правительства Российской Федерации </t>
  </si>
  <si>
    <t>1.76.</t>
  </si>
  <si>
    <t>Финансовое обеспечение оказания медицинской помощи, застрахованным  по обязательному медицинскому страхованию, в том числе с заболеваниям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</t>
  </si>
  <si>
    <t>1.77.</t>
  </si>
  <si>
    <t>Финансовое обеспечение мероприятий и компенсации затрат, связанных с приобретением концентраторов кислорода производительностью более 1000 литров в минуту каждый (при наличии основной и резервной линии концентратора производитльностью не менее 500 литров в минуту каждая)</t>
  </si>
  <si>
    <t xml:space="preserve">На 2022 год запланировано проведение 100 случаев процедур экстракорпорального оплодотворения  </t>
  </si>
  <si>
    <t xml:space="preserve">На 2022 год запланировано приобретение медицинского оборудования на сумму 20 000 ,0 тыс. рублей. </t>
  </si>
  <si>
    <t xml:space="preserve">На 2022 год запланировано проведение текущего ремонта и приобретение строительных материалов на сумму 1 889,0 тыс. рублей. </t>
  </si>
  <si>
    <t xml:space="preserve">В 2022 году запланировано оказание высокотехнологичной медицинской помощи, не включенной в базовую программу обязательного медицинского страхования 4 больным. </t>
  </si>
  <si>
    <t>1.57.</t>
  </si>
  <si>
    <t>В соответствии с заключенным Соглашением о предоставлении субсидии из федерального бюджета бюджету субъекта Российской Федерации от 23.06.2020 № 056-09-2020-457  (в ред. от 24.12.2021 г. № 056-09-2020-457/2) запланировано привлечение социально ориентированных некоммерческих организаций и волонтерских движений для реализации региональных программ по формированию приверженности здоровому образу жизни на сумму 2 657,1 тыс. руб., из них ФБ - 2 630,5 тыс. руб., РБ - 26,6 тыс. руб.</t>
  </si>
  <si>
    <t>1.63.</t>
  </si>
  <si>
    <t>1.78.</t>
  </si>
  <si>
    <t>Лекарственное обеспечение для лечения пациентов с хроническими вирусными гепатитами</t>
  </si>
  <si>
    <t xml:space="preserve"> Обеспечение лекарственными препаратами больных туберкулезом</t>
  </si>
  <si>
    <t>1.79.</t>
  </si>
  <si>
    <t>Капитальный ремонт объектов республиканской собственности и социальной сферы</t>
  </si>
  <si>
    <t>На 2022 год запланировано приобретение продуктов питания для беременных женщин, кормящих матерей и детей до 3-х лет на сумму 13 363,7 тыс. руб.</t>
  </si>
  <si>
    <t>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переехавший на работу в сельский населенный пункт, либо рабочий поселок, либо поселок городского типа из другого населенного пункта</t>
  </si>
  <si>
    <t>В соответствии с заключенным Соглашение о предоставлении субсидии из федерального бюджета бюджету Республики Тыва в целях софинансирования расходных обязательств Республики Тыва по осуществлению единовременных компенсационных выплат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 от 27.12.20219 № 056-09-2022-182 запланированы выплаты на сумму 54 000,0 тыс. руб.</t>
  </si>
  <si>
    <t>Постановлением Правительства Республики Тыва от 2 ноября 2021 г. N 597 утверждён Порядок предоставления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 в 2021-2023 годах, устанавливающий правила осуществления денежных выплат медицинским работникам (врачам), трудоустроившимся в медицинские организации государственной системы здравоохранения Республики Тыва в 2021-202З годах (далее - денежные выплаты). Согласно данному постановлению из республиканского бюджета на 2022 год предусмотрены выплаты на сумму 46 600,0 тыс. руб.</t>
  </si>
  <si>
    <t>На 2022 год запланированы выплаты Государственной премии Республики Тыва в области здравоохранения "Доброе сердце" - "Буянныг чурек" на сумму 6 800,35 тыс. руб.</t>
  </si>
  <si>
    <t>В соответствии с заключенным Cоглашением о предоставлении субсидии из федерального бюджета бюджету субъекта Российской Федерации на реализацию регионального проекта "Создание единого цифрового контура в здравоохранения на основе единой государственной информационной системы здравоохранения (ЕГИСЗ)" от «29» декабря 2021 г. № 056-09-2022-025 запланировано внедрение в медицинских организациях государственной и муниципальной систем здравоохранения медицинских информационных систем, соответствующих требованиям Минздрава России и реализации государственных информационных систем в сфере здравоохранения, соответствующих требованиям Минздрава России, обеспечивающих информационное взаимодействие с подсистемами ЕГИСЗ на сумму 32 550,8 тыс. руб.</t>
  </si>
  <si>
    <t>Заключен государственный контракт на приобретение расходных материалов для неонатального и пренатального скрининга в 2022 году на общую сумму 12 484 984,08 руб. с ООО "Хайтек Медика".</t>
  </si>
  <si>
    <t>"Развитие здравоохранения на 2018-2025 годы" за 3 месяцев 2022 г.</t>
  </si>
  <si>
    <t xml:space="preserve">Минздрав Республики Тыва в течение 2022 года планирует оздоровить в условиях санаторно-курортных организаций 2500 детей диспансерного учета, из них в санаториях Минздрава Российской Федерации – 1585 детей, за счет финансовых средств республиканского бюджета – 915 детей. ЗЗа период с 01.01. по 01.04.2022 г. на санаторно-курортное лечение направлено всего 603 ребенка диспансерного учета, в том числе:
дети-инвалиды – 29 чел., из них по путевкам «мать и дитя» - 23 чел.;
дети-сироты и дети, оставшиеся без попечения родителей – 101 чел.;
дети, состоящие на учете детского фтизиатра – 14 чел.;
дети, проживающие в малоимущих, многодетных, неполных семьях - 386 чел.;
дети из иных категорий семей – 73 чел.
</t>
  </si>
  <si>
    <t xml:space="preserve">На 2022 год запланирована выплата стипендий студентам Республиканского медицинского колледжа на сумму 3 770,5 тыс. рублей. За отчетный период направлена стипендия 917 940,00 рублей. </t>
  </si>
  <si>
    <t xml:space="preserve">В течение отчетного периода на обеспечение деятельности Медицинского колледжа профинансировано 17 520 900,00 рублей (на коммунальные услуги, материальные запасы, заработная плата, налоги и др. статьи). </t>
  </si>
  <si>
    <t>В течение отчетного периода на обеспечение мероприятия подготовка средних медицинских работников Медицинского колледжа профинансировано 703,74 рублей (заработная плата и начисления на выплаты по оплате труда).</t>
  </si>
  <si>
    <t>За отчетный период направлены средства в Территориальный фонд обязательного медицинского страхования по Республике Тыва на общую сумму 758 172 891,00 руб.</t>
  </si>
  <si>
    <t>Финансовое обеспечение выплат стимулирующего характера за дополнительную нагрузку медицинским работникам, участвующим в проведении вакцинации взрослого населения против новой коронавирусной инфекции, и расходов, связанных с оплатой отпусков и выплатой компенсации за неиспользованные отпуска медицинским работникам, которым предоставлялись указанные стимулирующие выплаты, за счет средств резервного фонда Правительства Российской Федерации на сумму 23 183,7 тыс. руб.</t>
  </si>
  <si>
    <t xml:space="preserve">На содержание подведомственному учреждению Минздрава РТ ГБУЗ РТ "Дом ребенка" направлена финансирование 15 237 767,33 рублей (на коммунальные услуги, материальные запасы, заработная плата, налоги и др. статьи). </t>
  </si>
  <si>
    <t xml:space="preserve">В отчетном периоде на содержание подведомственному учреждению Минздрава РТ ГБУЗ РТ "Станция переливания крови" профинансирована 13 273 199,00 рублей (на коммунальные услуги, материальные запасы, заработная плата, налоги и др. статьи). </t>
  </si>
  <si>
    <t xml:space="preserve">В отчетном периоде на содержание подведомственному учреждению Минздрава РТ санаторий "Балгазын" профинансирована 22 472 866,00 рублей (на коммунальные услуги, материальные запасы, заработная плата, налоги и др. статьи). </t>
  </si>
  <si>
    <t>На 2022 год  для закупки авиационных услуг предусмотрена 190 000,0 тыс. руб. Кассовое исполнение составило 36 744 362,49 руб., из них фб - 36 376 918,86 руб. и рб - 367 443,63 руб.</t>
  </si>
  <si>
    <t>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софинансирования, в том числе в полном объеме, расходных обязательств субъекта Российской Федерации, возникающих при оснащении оборудованием региональных сосудистых центров и первичных сосудистых отделений от 21.12.2019 № 056-17-2020-076 (ред. 23.12.2021 г. № 056-17-2020-076/7) на 2022 год запланировано приобретение оборудование на сумму 47 046,6 тыс. руб. Проведены торги, заключены 2 ГК на сумму 46 533,3 тыс. руб. на поставку Диагностический аппарат для ультразвуковых исследований сердца и сосудов - 1 ед. на сумму 14 503,3 тыс. руб. и  Микроскоп операционный - 1 ед. на сумму 32 050,0 тыс. руб.</t>
  </si>
  <si>
    <t>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софинансирования, в том числе в полном объеме, расходных обязательств субъекта Российской Федерации, возникающих при переоснащении медицинских организаций, оказывающих медицинскую помощь больным с онкологическими заболеваниями от 21.12.2019 № 056-17-2020-160 (в ред. от 23.12.2021 г. № 056-17-2020-160/7) запланировано приобретение 9 ед. медицинского оборудования на сумму 52 226,7 тыс. руб. Заключено 7 ГК на общую сумму 41 002,4 тыс. руб. Состоится аукциона 7 апреля на поставку УЗИ аппарата экспертного класса 1 ед.</t>
  </si>
  <si>
    <t>На 2022 год запланировано оснащение автомобильным транспортом 9 ед. на общую сумму 19 423,8 тыс. руб., из них средства федерального бюджета – 18 986,8 тыс. руб. и средства республиканского бюджета – 437,0 тыс. руб. для нужды Тере-Хольской, Тоджинской, Чаа-Хольской, Чеди-Хольской, Сут-Хольской, Монгун-Тайгинской, Овюрской, Тандинской ЦКБ, Барун-Хемчикской ММЦ. На закупку 2 ед. УАЗ 220695-04 аукцион не состоялся из-за отсутствии заявок, повторно будет  отправлена ориентировочно после 01.04.2022г.  в Минзакуп РТ. На закупки 7 ед. нива аукцион состоится 7 апреля.</t>
  </si>
  <si>
    <t xml:space="preserve">Запланировано на 2022 год осуществление капитального ремонта зданий медицинских организаций в 3 объектах на общую сумму 82 159,0 тыс. руб., из них средства федерального бюджета – 80 310,4 тыс. руб. и средства республиканского бюджета – 1 848,6 тыс. руб. (поликлиника по ул. Ленина 44, консультативно-диагностической поликлиники ГБУЗ РТ «Республиканская больница № 1» (2-ой год), детская поликлиника Барун-Хемчикской ММЦ по ул. Центральная, 20 (1-й год), здание Тере-Хольской ЦКБ). Ожидается заключение госконтракта на капитальный ремонт здания Тере-Хольской ЦКБ. Заключен ГК на проведение капитального ремонта здания Тере-Хольской ЦКБ. Продолжается  капитальный ремонт здания Консультативно-диагностической поликлинике ГБУЗ РТ "Ресбольница №1" по ул. Ленина д. 44 </t>
  </si>
  <si>
    <t>1.44.2.</t>
  </si>
  <si>
    <t>Новое строительство или реконструкция детских больниц (корпусов)</t>
  </si>
  <si>
    <t xml:space="preserve">Реализация проекта по строительству объекта «Республиканская детская больница в г. Кызыле» предусматривается на период с 2022 по 2024 годы. Медико-техническое задание на разработку проектной документации и строительство объекта мощностью на 150 коек согласованно с Минздравом России от 02.08.2021 г. № 15-1/1351.
Источники и объемы финансирования инвестиционного проекта, млн. рублей:
-в 2022 году 202 020 202 (двести два миллиона двадцать тысяч двести два) рубля 02 копейки;
-в 2023 году 404 040 404 (четыреста четыре миллиона сорок тысяч четыреста четыре) рубля 04 копейки;
-в 2024 году 1 313 131 313 (один миллиард триста тринадцать миллионов сто тридцать одна тысяча триста тринадцать) рублей 13 копеек.
Строительство объекта планируется на территории психонаркодиспансера рядом с существующим зданием республиканской детской больницы.
Для строительства под ключ объекта включен в «Перечень объектов капитального строительства, в целях архитектурно-строительного проектирования, строительства, реконструкции, капитального ремонта которых применяются особенности осуществления закупок и исполнения контрактов, предусмотренные частями 56 - 63 статьи 112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нужд», утверждённого Распоряжением  Правительство Республики Тыва от 2 сентября 2020 года N 362-р.
Соглашения о предоставлении субсидии из федерального бюджета бюджету субъекта Российской Федерации подписано от «31» декабря 2021 г. № 056-09-2022-124.
Задание на проектирование объекта согласовано с Министерством строительства Республики Тыва и ГАУ «Управление государственной строительной экспертизы Республики Тыва», и утверждено Министерством здравоохранения Республики Тыва.
11.03.2022 г. заказчиком ГКУ РТ «Госстройзаказ» в ЕИС в сфере закупки размещено заказ-заявка (номер извещения № 0112200000822000606) на выполнение работ по проектированию и строительству нового здания Республиканской детской больницы в г. Кызыле РТ на общую сумму 1 949 448 739,19 рублей.
18 марта 2022 г. определение поставщика отменено, в связи с внесением изменений в бюджет. На сегодняшний день, на основании постановления Республики Тыва от 18.03.2022 г. № 119 «О случаях осуществления закупок товаров, работ, услуг для государственных и (или) муниципальных нужд у единственного поставщика (подрядчика, исполнителя) и порядке их осуществления» заказчиком ГКУ РТ «Госстройзаказ» планируется заключение государственного контракта с единственным поставщиком. Обосновывающие документы и материалы для рассмотрения на заседании Комиссии по определению единственного поставщика на выполнение работ по проектированию и строительству объекта «Республиканская детская больница в г. Кызыле» направлены от 25.03.2022 г. По результатам протокола заседания комиссии по определению единственного поставщика от 28.03.2022 г. решили, считать возможным проведение закупки на выполнение работ по проектированию и строительству объекта «Республиканская детская больница в г. Кызыле» с единственным поставщиком (ООО Восток). На сегодняшний день ожидается подписание проекта Постановления Республики Тыва.
</t>
  </si>
  <si>
    <t>На 2022 год запланировано проведение капитального ремонта медицинских организаций на сумму 30 000,0 тыс. руб. Заключен контракт на выполнение работ по капитальному ремонту здания ГБУЗ РТ «Тере-Хольская ЦКБ на сумму 13 453 001,47 руб. Произведена оплата на сумму 2 017 950,22 руб.</t>
  </si>
  <si>
    <t>1.56.</t>
  </si>
  <si>
    <t>1.62.</t>
  </si>
  <si>
    <t>Финансовое обеспечение оплаты труда медицинских работников, оказывающих консультативную медицинскую помощь с применением телемедицинских технологий гражданам с подтвержденным диагнозом новой короновирусной инфекции COVID-19, а также с признаками или подтверждением диагноза внебольничной пневмонии, острой респираторной вирусной инфекции, гриппа, получающим медицинскую помощь в амбулаторных условиях (на дому)</t>
  </si>
  <si>
    <t>Запланированы 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организаций, оказывающим медицинскую помощь (участвующим в оказании, обеспечивающим оказание медицинской помощи) по диагностике и лечению новой коронавируской инфекции, контактирующим с пациентами с установленным диагнозом новой коронавирусной инфекции, за счет средств резервного фонда Правительства Российской Федерации на сумму 51 558,5 тыс. руб.</t>
  </si>
  <si>
    <t>Для оказания услуг по приему хранению, отпуск лекарственных препаратов, предназначенных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 также после трансплантации органов и (или) тканей на 2022 год запланирована 617,2 тыс. руб. Произведена оплата за оказанные услуги на сумму 311,2 тыс. руб.</t>
  </si>
  <si>
    <t>В 2022 году запланирована проведение диспансеризации определенных групп взрослого населения 81644 случая  (1 и 2 этап), в том числе углубленная диспансеризация (1 и 2 этап): ГБУЗ РТ "Городская поликлиника" -17994 случая; ГБУЗ РТ "Республиканская больница № 1" - 12534 случаев; ГБУЗ РТ "Бай-Тайгинская ЦКБ" - 3185 случаев; ГБУЗ РТ "Барун-Хемчикский ММЦ" - 6446 случаев; ГБУЗ РТ "Дзун-Хемчикский ММЦ" - 4980 случаев; ГБУЗ РТ "Каа-Хемская ЦКБ" - 2869 случаев; ГБУЗ РТ "Кызылская ЦКБ" - 7227 случаев; ГБУЗ РТ "Монгун-Тайгинская ЦКБ" - 1255 случаев; ГБУЗ РТ "Овюрская ЦКБ" - 1826 случаев; ГБУЗ РТ "Пий-Хемская ЦКБ" - 2339 случаев; ГБУЗ РТ "Сут-Хольская ЦКБ" - 2366 случаев; ГБУЗ РТ "Тандинская ЦКБ" - 3170 случаев; ГБУЗ РТ "Тере-Хольская ЦКБ" - 788 случаев; ГБУЗ РТ "Тес-Хемская ЦКБ" - 2390 случаев; ГБУЗ РТ "Тоджинская ЦКБ" - 1515 случаев; ГБУЗ РТ "Улуг-Хемский ММЦ" - 4264 случая; ГБУЗ РТ "Чаа-Хольская ЦКБ" - 2100 случаев; ГБУЗ РТ "Чеди-Хольская ЦКБ" - 2217 случаев; ГБУЗ РТ Эрзинская ЦКБ" - 2179 случаев. Факт за 2 мес.  17 582,0 тыс. руб.</t>
  </si>
  <si>
    <t>На 2022 год запланирована проведение диспансеризации детей  4604 случая, в том числе: ГБУЗ РТ "Республиканская детская больница" - 1147 случаев; ГБУЗ РТ "Бай-Тайгинская ЦКБ" - 331 случаев; ГБУЗ РТ "Барун-Хемчикский ММЦ" - 423 случаев,ГБУЗ РТ "Дзун-Хемчикский ММЦ" - 426 случаев; ГБУЗ РТ "Каа-Хемская ЦКБ" - 190 случаев; ГБУЗ РТ "Кызылская ЦКБ" -440 случаев; ГБУЗ РТ "Монгун-Тайгинская ЦКБ" -90 случаев; ГБУЗ РТ "Овюрская ЦКБ" -95 случаев; ГБУЗ РТ "Пий-Хемская ЦКБ" - 180 случаев; ГБУЗ РТ "Сут-Хольская ЦКБ" - 133 случая; ГБУЗ РТ "Тандинская ЦКБ" - 241 случаев; ГБУЗ РТ "Тес-Хемская ЦКБ" - 145 случаев; ГБУЗ РТ "Тоджинская ЦКБ" - 209 случаев; ГБУЗ РТ "Тере-Хольская ЦКБ" - 43 случаев; ГБУЗ РТ "Улуг-Хемский ММЦ" - 213 случая;ГБУЗ РТ"Чаа-Хольская ЦКБ" - 85 случаев, ГБУЗ РТ "Чеди-Хольская ЦКБ" - 92 случаев; ГБУЗ РТ Эрзинская ЦКБ" - 121 случаев. Вакт за 2 мес. - 21,4 тыс. руб.</t>
  </si>
  <si>
    <t>На 2022 год запланировано проведение в ГБУЗ РТ "Республиканском центре медицинской профилактики"  осмотров 5736 посещений. Факт 429,5 тыс. руб.</t>
  </si>
  <si>
    <t>На 2022 год запланировано проведение в ГБУЗ РТ "Республиканский центр восстановительной медицины и реабилитации для детей" осмотров 4754 посещений. Факт за 2 мес. - 1 495,3 тыс. руб.</t>
  </si>
  <si>
    <t>На 2022 год запланирована проведение профилактических медицинских осмотров взрослых 29656 случаев, в том числе: ГБУЗ РТ "Городская поликлиника" -6713 случаев; ГБУЗ РТ "Республиканская больница № 1" - 2471 случаев; ГБУЗ РТ "Бай-Тайгинская ЦКБ" - 4213 случаев; ГБУЗ РТ "Барун-Хемчикский ММЦ" - 1673 случаев; ГБУЗ РТ "Дзун-Хемчикский ММЦ" - 1900 случаев; ГБУЗ РТ "Каа-Хемская ЦКБ" - 1208 случаев; ГБУЗ РТ "Кызылская ЦКБ" - 1926 случаев; ГБУЗ РТ "Монгун-Тайгинская ЦКБ" - 377 случаев; ГБУЗ РТ "Овюрская ЦКБ" - 776 случаев; ГБУЗ РТ "Пий-Хемская ЦКБ" - 829 случаев; ГБУЗ РТ "Сут-Хольская ЦКБ" - 431 случаев; ГБУЗ РТ "Тандинская ЦКБ" - 2100 случаев; ГБУЗ РТ "Тере-Хольская ЦКБ" - 119 случаев; ГБУЗ РТ "Тес-Хемская ЦКБ" - 437 случаев; ГБУЗ РТ "Тоджинская ЦКБ" - 770 случаев; ГБУЗ РТ "Улуг-Хемский ММЦ" - 2162 случаев; ГБУЗ РТ "Чаа-Хольская ЦКБ" - 702 случаев; ГБУЗ РТ "Чеди-Хольская ЦКБ" - 380 случаев; ГБУЗ РТ Эрзинская ЦКБ" - 469 случаев. Факт за 2 мес. - 4 349,9 тыс. руб.</t>
  </si>
  <si>
    <t>На 2022 год запланирована проведение профилактических медицинских осмотров детей 57684 случаев, в том числе: ГБУЗ РТ "Республиканская детская больница" - 21796 случаев; ГБУЗ РТ "Бай-Тайгинская ЦКБ" - 3291случаев; ГБУЗ РТ "Барун-Хемчикский ММЦ" - 3628 случаев,ГБУЗ РТ "Дзун-Хемчикский ММЦ" - 3922 случаев; ГБУЗ РТ "Каа-Хемская ЦКБ" - 2326 случаев; ГБУЗ РТ "Кызылская ЦКБ" -5954 случаев; ГБУЗ РТ "Монгун-Тайгинская ЦКБ" -1000 случаев; ГБУЗ РТ "Овюрская ЦКБ" -1195 случаев; ГБУЗ РТ "Пий-Хемская ЦКБ" - 1560 случаев; ГБУЗ РТ "Сут-Хольская ЦКБ" - 1238 случая; ГБУЗ РТ "Тандинская ЦКБ" -1556 случаев; ГБУЗ РТ "Тес-Хемская ЦКБ" - 1521 случаев; ГБУЗ РТ "Тоджинская ЦКБ" -1234 случаев; ГБУЗ РТ "Тере-Хольская ЦКБ" - 288 случаев; ГБУЗ РТ "Улуг-Хемский ММЦ" - 3336 случае; ГБУЗ РТ"Чаа-Хольская ЦКБ" - 1417 случаев, ГБУЗ РТ "Чеди-Хольская ЦКБ" - 1192 случаев; ГБУЗ РТ Эрзинская ЦКБ" - 1230 случаев. Факт за 2 мес. - 8 164,5 тыс. руб.</t>
  </si>
  <si>
    <t>На 2022 год запланировано по неотложной медицинской помощи 172 488 случаев, том числе: ГБУЗ РТ "Бай-Тайгинская ЦКБ" -6437 случаев; ГБУЗ РТ "Барун-Хемчикский ММЦ" - 15080 случаев; ГБУЗ РТ "Дзун-Хемчикский ММЦ" - 10298 случая; ГБУЗ РТ "Каа-Хемская ЦКБ" - 7120 случая; ГБУЗ РТ "Кызылская ЦКБ" - 17820 случаев; ГБУЗ РТ "Монгун-Тайгинская ЦКБ" - 4232 случаев; ГБУЗ РТ "Овюрская ЦКБ" - 4035 случаев; ГБУЗ РТ "Пий-Хемская ЦКБ" - 8645 случаев; ГБУЗ РТ "Сут-Хольская ЦКБ" - 4524 случаев; ГБУЗ РТ "Тандинская ЦКБ" - 6900 случаев; ГБУЗ РТ "Тере-Хольская ЦКБ" - 2221 случая; ГБУЗ РТ "Тес-Хемская ЦКБ" -4612 случаев; ГБУЗ РТ "Тоджинская ЦКБ" - 4303 случаев; ГБУЗ РТ "Улуг-Хемский ММЦ" - 12794 случаев; ГБУЗ РТ "Чаа-Хольская ЦКБ" - 4600 случаев; ГБУЗ РТ "Чеди-Хольская ЦКБ" - 3506 случаев; ГБУЗ РТ Эрзинская ЦКБ" - 4167 случаев, ГБУЗ РТ "Городская поликлиника" - 20128 случаев; ГБУЗ РТ "Республиканская больница № 1" - 12300 случаев; ГБУЗ РТ "Республиканская больница № 2" - 429 случаев; ГБУЗ РТ "Республиканская детская больница" - 18000 случаев; ООО "Семейный доктор" - 337 случаев. Факт за 2 мес. - 27 666,0 тыс. руб.</t>
  </si>
  <si>
    <t>На 2022 запланировано обращение по заболеваниям 550839 случаев, в том числе: ГБУЗ РТ "Бай-Тайгинская ЦКБ" - 17125 случаев; ГБУЗ РТ "Барун-Хемчиская ММЦ" - 40081 случаев, ГБУЗ РТ "Дзун-Хемчикский ММЦ" - 30659 случаев; ГБУЗ РТ "Каа-Хемская ЦКБ" -19992 случаев; ГБУЗ РТ "Кызылская ЦКБ" - 33114 случаев; ГБУЗ РТ "Монгун-Тайгинская ЦКБ" - 13441 случаев; ГБУЗ РТ "Овюрская ЦКБ" - 15601 случаев; ГБУЗ РТ "Пий-Хемская ЦКБ" - 19378 случаев; ГБУЗ РТ "Сут-Хольская ЦКБ" - 9080 случаев; ГБУЗ РТ "Тандинская ЦКБ" - 19925 случаев; ГБУЗ РТ "Тес-Хемская ЦКБ" - 14786 случаев, ГБУЗ РТ "Тере-Хольская ЦКБ" - 3741 случаев, ГБУЗ РТ "Тоджинская ЦКБ" - 15134 случаев; РТ "Улуг-Хемский ММЦ" - 37995 случаев;  ГБУЗ РТ "Чаа-Хольская ЦКБ" - 12143 случаев, ГБУЗ РТ "Чеди-Хольская ЦКБ" - 12517 случаев; ГБУЗ РТ "Эрзинская ЦКБ" - 18681 случаев, ГБУЗ РТ "Республиканская больница №1" - 39775 случаев, ГБУЗ РТ "Республиканская больница № 2" - 10882 случаев, ГБУЗ РТ "Республиканский онкологический диспансер" - 10973 случаев, ГБУЗ РТ "Республиканский кожно-венерологический диспансер" - 7400 случаев, ГБУЗ РТ "Республиканская детская больница" - 36747 случаев, ГБУЗ РТ "Перинатальный центр" - 11198 случаев, ГБУЗ РТ "Инфекционная больница" - 1860 случаев, ГБУЗ РТ "Городская поликлиника" - 54882 случаев, ГБУЗ РТ "Стоматологическая поликлиника" - 29120 случаев, ФКУЗ "МСЧ МВД России по РТ" - 771 случаев, ГБУЗ РТ "Республиканский центр общественного здоровья и медицинской профилактики" - 5205 случаев, ГБУЗ РТ "Республиканский центр восстановительной медицины и реабилитации для детей" - 2321 случаев, ООО РТ "ВИТА-ДЕНТ" - 400 случаев, ГАУЗ РТ СП "Серебрянка" - 1764 случаев, ИП Монгуш Р.К. - 336 случаев, ООО "Санталь 17" - 384 случаев, ИП Саражакова Л.А. - 400 случаев,   ГБУЗ РТ "РЦ по профилактика и борьбе со СПИД и инфекционными заболеваниями" -  8606,4 тыс.руб. , ОО "РДЦ" - 12432,7 тыс.руб., ООО "МЦ Гиппократ" - 948 случаев,  ООО "Алдан" - 2080 случаев. Факт за 2 мес. - 197 377,7 тыс. руб.</t>
  </si>
  <si>
    <t>На 2022 год запланировано профилактические посещение 756 753, том числе: ГБУЗ РТ "Бай-Тайгинская ЦКБ" - 26312  посещений; ГБУЗ РТ "Барун-Хемчикский ММЦ" - 36406 посещений; ГБУЗ РТ "Дзун-Хемчикский ММЦ" - 29506 посещений; ГБУЗ РТ "Каа-Хемская ЦКБ" - 16834 посещений; ГБУЗ РТ "Кызылская ЦКБ" - 44137 посещений; ГБУЗ РТ "Монгун-Тайгинская ЦКБ" - 12409 посещений; ГБУЗ РТ "Овюрская ЦКБ" - 7460  посещений; ГБУЗ РТ "Пий-Хемская ЦКБ" - 44672 посщений; ГБУЗ РТ "Сут-Хольская ЦКБ" - 10288 посещений; ГБУЗ РТ "Тандинская ЦКБ" - 23858 посещений; ГБУЗ РТ "Тере-Хольская ЦКБ" -1737 посещений; ГБУЗ РТ "Тес-Хемская ЦКБ" - 11364 посещений; ГБУЗ РТ "Тоджинская ЦКБ" - 7299 посещений; ГБУЗ РТ "Улуг-Хемский ММЦ" - 56905 посещений; ГБУЗ РТ "Чаа-Хольская ЦКБ" - 10136 посещений; ГБУЗ РТ "Чеди-Хольская ЦКБ" - 12939 посещений ,ГБУЗ РТ Эрзинская ЦКБ" - 13605 посещений, ГБУЗ РТ "Республиканская больница № 1" - 98271 посещений,  ГБУЗ РТ "Республиканская больница № 2" - 2722 посещений, ГБУЗ РТ "Республиканский кожно-венерологический диспансер" -6381 посещений, ГБУЗ РТ "Республиканская детская больница" - 74360 посещений, ГБУЗ РТ "Перинатальный центр" - 28589 посещений, ГБУЗ РТ "Инфекционная больница" - 2059 посещений, ГБУЗ РТ "Городская поликлиника" - 55298 посещений; ГБУЗ РТ "Стоматологическая поликлиника - 58240 посещений; .ФКУЗ "МСЧ МВД России по РТ" - 2699 посещений, ГБУЗ РТ "Республиканский центр общественного здоровья и медицинской профилактики" - 25381 посещений ГБУЗ РТ "Республиканский центр восстановительной медицины и реабилитации для детей" - 33766 посещений, ИП Саражакова Л.А. - 300 посещений, ГАУЗ РТ СП "Серебрянка" - 1920 посещений, ОООГ "МЦ Гиппократ" -660 посещений, ООО "С 17" - 240 посещений. Факт за 2 мес. - 65 861,0 тыс. руб.</t>
  </si>
  <si>
    <t>По медицинской эвакуации (по наземному эвакуации) на 2022 год запланировано обслуживание 561 вызовов, из них: ГБУЗ РТ "Барун-Хечикский ММЦ" - 13 вызовов, ГБУЗ РТ Республиканская детская больница" - 95 вызовов, ГБУЗ РТ "Перинатальный центр" - 75 вызова, ГБУЗ РТ "Республиканский центр скорой медицинской помощи и медицины катастроф" -378 вызовов. Факт за 2 мес. - 1 000,4 тыс. руб.</t>
  </si>
  <si>
    <t>На 2022 год запланировано обслуживание  92528 вызовов, в том числе: ГБУЗ РТ "Барун-Хемчикский межкожуунный медицинский центр" - 6374 вызовов, ГБУЗ РТ «Бай-Тайгинская ЦКБ» - 3227 вызовов, ГБУЗ РТ «Дзун-Хемчикская межкожунный медицинский центр» - 3975 вызовов, ГБУЗ РТ «Каа-Хемская ЦКБ» - 2551 вызовов, ГБУЗ РТ «Монгун-Тайгинская ЦКБ» - 3083 вызова, ГБУЗ РТ «Овюрская ЦКБ» - 2710 вызовов, ГБУЗ РТ «Пий-Хемская ЦКБ» - 4265 вызовов, ГБУЗ РТ «Сут-Хольская ЦКБ» - 3191 вызова, ГБУЗ РТ «Тандинская ЦКБ» - 2636 вызовов, ГБУЗ РТ «Тес-Хемская ЦКБ» - 2073 вызова,  ГБУЗ РТ "Тере-Хольская ЦКБ" - 1548 вызова, ГБУЗ РТ «Тоджинская ЦКБ» - 2278 вызовов, ГБУЗ РТ «Улуг-Хемский межкожуунный медицинский центр» -  3795 вызовов, ГБУЗ РТ «Чаа-Хольская ЦКБ» - 1596 вызовов, ГБУЗ РТ «Чеди-Хольская ЦКБ» - 1511 вызова, ГБУЗ РТ «Эрзинская ЦКБ» - 2805 вызова, ГБУЗ РТ "Республиканский центр скорой медицинской помощи и медицины катастроф" - 44910 вызовов. Факт за 2 мес. - 23 654,1 тыс. руб.</t>
  </si>
  <si>
    <t>На 2022 год запланировано оказание по высокотехнологической медицинской помощи по профилю "Неонатология" 134 случаев в ГБУЗ РТ "Перинатальный центр". Факт за 2 мес. - 7 149,7 тыс. руб.</t>
  </si>
  <si>
    <t>На 2022 год запланировано оказание по высокотехнологической медицинской помощи по профилю "Акушерство и гинекология" 60 случая в ГБУЗ РТ "Перинатальный центр". Факт за 2 мес. - 2 298,8 тыс. руб.</t>
  </si>
  <si>
    <t>На 2022 год запланировано оказание по высокотехнологической медицинской помощи на 980 случаев в Республиканской больницы № 1. Факт за 2 мес. - 20 069,0 тыс. руб.</t>
  </si>
  <si>
    <t>На 2022 год запланирована проведение медицинской реабилитации на 2337 случаев, в том числе: ГБУЗ РТ "Республиканская больница № 1" - 600 случаев, ГБУЗ РТ "Инфекционная больница" - 170 случаев,  ГАУЗ РТ СП "Серебрянка" - 1556 случаев, ГБУЗ РТ "Республиканский центр восстановительной медицины и реабилитации для детей" - 932 случая. Факт за 2 мес. - 11 718,1 тыс. руб.</t>
  </si>
  <si>
    <t>На 2022 год частными медицинскими организациями запланирована оказание 10568 случаев медицинской помощи, из них ООО "ВИТА-ДЕНТ" -400 случаев, ООО "Семейный доктор" - 337 случаев,  ИП Монгуш Р.К. - 336 случая, МЧУ ДПО "Нефросовет" - 1331 случая,  ООО "С 17" - 724 случаев, ИП Саражакова Л.А. - 700 случая,  ООО "Алдан" - 2168 случая, ООО " РДЦ" - 2000 случаев, ООО "МЦ Гиппократ" - 1723 случаев. Факт за 2 мес. - 18 254,4 тыс. руб.</t>
  </si>
  <si>
    <t>За счет республиканского бюджета на централизованные расходы на курсовые и сертификационные мероприятия запланирована 1 500,0 тыс. рублей по следующим направлениям: 1) профессиональная переподготовка - 5 слушателей; 2) практические навыки - 100 слушателей; 3) тематические усовершенствования по специальности детство - 10 слушателей; 4)  тематические усовершенствования по специальности БСК - 10 слушателей; 5) тематические усовершенствования по специальности онкология - 10 слушателей; 6) тематические усовершенствования по специальности санавиация - 10 слушателей. Всего 145 слушателей. В 1 квартале всего на симуляционной площадке на базе ГБУЗ РТ «Перинатальный центр РТ» и ГБУЗ РТ «Ресбольница №1» прошли обучение 53 медицинских работников республики. по циклу «Первичная реанимация новорожденных в родильном зале» 36 ч. прошли обучение 10 мед. работников. по циклу «Сердечно-легочная реанимация»16ч —43 мед. работников.</t>
  </si>
  <si>
    <t>На 2022 год запланировано приобретение 65 ед. медицинского оборудования медицинских организаций на общую сумму 159 187,8 тыс. руб., из них средства федерального бюджета – 155 597,5 тыс. руб. и средства республиканского бюджета – 3 590,3 тыс. руб. Аукцион на закупку 34 ед. оборудования состоится 7 апреля, на 9 ед. ожидается заключение ГК, на 9 ед. наркозного аппарата аукцион приостановлен по жалобе. На остальные 13 ед. оборудования  направлены на проведение торгов.</t>
  </si>
  <si>
    <t>В отчетном периоде в медицинские организации направлены финансовые средства на общую сумму 6 543 844,33 руб. за счет средств республиканского бюджета для приобретения расходных материалов, в том числе: Противотуберкулезный диспансер - 3 051 226,33 руб., Рескожвендиспансер - 1 244 000,00руб., Реснаркодиспансер - 78 000,00 руб., Респсихбольница - 1 300 900,00 руб., Барун-Хем ММЦ - 394 905,00 руб., Дзун-Хем ММЦ - 474 813,00 руб. За счет средств ОМС запланировано 18770 случаев оказание медицинской помощи в дневном сатционаре, в том числе: ГБУЗ РТ "Барун-Хемчикский межкожуунный медицинский центр" - 1191случая, ГБУЗ РТ «Бай-Тайгинская ЦКБ» - 353 случая, ГБУЗ РТ «Дзун-Хемчикский межкожунный медицинский центр» - 897 случаев, ГБУЗ РТ «Каа-Хемская ЦКБ» - 271 случая, ГБУЗ РТ «Кызылская ЦКБ» - 748 случая,ГБУЗ РТ «Монгун-Тайгинская ЦКБ» - 280 случая, ГБУЗ РТ «Овюрская ЦКБ» -286 случая, ГБУЗ РТ «Пий-Хемская ЦКБ» - 436 случая, ГБУЗ РТ «Сут-Хольская ЦКБ» - 108 случая, ГБУЗ РТ «Тандинская ЦКБ» - 963 случая, ГБУЗ РТ «Тес-Хемская ЦКБ» - 505 случая,  ГБУЗ РТ "Тере-Хольская ЦКБ" - 195 случая, ГБУЗ РТ «Тоджинская ЦКБ» - 142 случая, ГБУЗ РТ «Улуг-Хемский межкожуунный медицинский центр» - 1176 случая, ГБУЗ РТ «Чаа-Хольская ЦКБ» - 276 случая, ГБУЗ РТ «Чеди-Хольская ЦКБ» - 143 случая, ГБУЗ РТ «Эрзинская ЦКБ» - 317 случая, ГБУЗ РТ "Республиканская больница № 1" - 2166 случая, ГБУЗ РТ "Республиканская больница №2" - 635 случая, ГБУЗ РТ "Республиканский онкологический диспансер" -1871 случая, ГБУЗ РТ "Республиканский кожно-венерологический диспансер" - 560 случая, ГБУЗ РТ Республиканская детская больница" - 887 случая, ГБУЗ РТ "Перинатальный центр" - 1378 случая, ГБУЗ РТ "Инфекционная больница" - 334 случая, ГБУЗ РТ "Городская поликлиника" - 1150 случаев, МЧУ ДПО "Нефросовет" - 1299 случаев, ООО "МЦ Гиппократ" - 115 случаев, ООО "Алдан" - 88 случаев. Факт за 2 мес. - 83 622,8 тыс. руб.</t>
  </si>
  <si>
    <t xml:space="preserve">В отчетном периоде на содержание подведомственных учреждений Минздрава РТ (прочие учреждения) направлены 127 009 887,67 руб., в том числе: ГБУЗ РТ «Бюро судебно-медицинской экспертизы» - 19 469 249,33 руб., ГБУЗ РТ «Республиканский Центр по профилактике и борьбе со СПИД и инфекционными заболеваниями»  - 16 811 675,34 руб.,  ГБУЗ РТ «Республиканский центр восстановительной медицины и реабилитации для детей» - 5 531 200,00 руб., ГБУЗ РТ «Республиканский центр общественного здоровья и медицинской профилактики» - 8 293 700,00 руб., ГБУ РТ «Ресфармация» - 19 244 700,00 руб., ГБУЗ «Медицинский информационно-аналитический центр Республики Тыва» - 24 392 600,00 руб., ГБУ РТ «Учреждение по административно-хозяйственному обеспечению учреждений здравоохранения Республики Тыва» - 16 94 210,00 руб., ГБУ «Научно-исследовательский институт медико-социальных проблем и управления Республики Тыва» - 6 072 600,00 руб., ГБУЗ РТ «Республиканский центр скорой медицинской помощи и медицины катастроф» - 1 208 801,00 руб., ГБУЗ РТ «Санаторий-профилакторий «Серебрянка» - 9 891 152,00 руб. </t>
  </si>
  <si>
    <t>В отчетном периоде на содержание подведомственных учреждений Минздрава РТ (стационаров) направлены 287 069 665,86 руб., в том числе: ГБУЗ РТ «Республиканская психиатрическая больница» - 71 334 333,00 руб., ГБУЗ РТ "Городская поликлиника" - 1 727 620,00 руб, ГБУЗ РТ «Инфекционная больница» - 1 769 850,00 руб., ГБУЗ РТ «Республиканский кожно-венерологический диспансер» - 6 409 000,00 руб., ГБУЗ РТ «Противотуберкулезный диспансер» - 144 512 168,86 руб., ГБУЗ РТ «Бай-Тайгинская ЦКБ» - 3 598 323,00 руб., ГБУЗ РТ «Барун-Хемчикский межкожуунный медицинский центр" - 5 387 977,00 руб.,  ГБУЗ РТ «Дзун-Хемчикская ЦКБ» - 6 278 467,00 руб., ГБУЗ РТ «Каа-Хемская ЦКБ» - 3 093 150,00 руб., ГБУЗ РТ «Кызылская ЦКБ» - 2 714 390,00 руб., ГБУЗ РТ «Монгун-Тайгинская ЦКБ» - 2 069 135,00 руб., ГБУЗ РТ «Овюрская ЦКБ» - 2 095 315,00 руб., ГБУЗ РТ «Пий-Хемская ЦКБ» - 4 487 254,00 руб., ГБУЗ РТ «Сут-Хольская ЦКБ» - 2 180 395,00 руб., ГБУЗ РТ «Тандинская ЦКБ» - 1 456 390,00 руб., ГБУЗ РТ «Тес-Хемская ЦКБ» - 2 826 900,00 руб.,  ГБУЗ РТ "Тере-Хольская ЦКБ" - 720 895,00 руб., ГБУЗ РТ «Тоджинская ЦКБ» - 4 421 865,00 руб., ГБУЗ РТ «Улуг-Хемский межкожуунный медицинский центр» - 11 507 043,00 руб., ГБУЗ РТ "Чаа-Хольская ЦКБ" - 1 607 100,00 руб., ГБУЗ РТ «Чеди-Хольская ЦКБ» - 2 104 195,00 руб., ГБУЗ РТ «Эрзинская ЦКБ» - 4 767 900,00 руб. За счет средств ОМС запланировано 50169 случаев лечения больных в круглосуточном стационаре, в том числе: ГБУЗ РТ "Барун-Хемчикский межкожуунный медицинский центр" -  3276 случая, ГБУЗ РТ «Бай-Тайгинская ЦКБ» - 664 случая, ГБУЗ РТ «Дзун-Хемчикская межкожунный медицинскитй центр» -961 случая, ГБУЗ РТ «Каа-Хемская ЦКБ» - 817 случая, ГБУЗ РТ «Кызылская ЦКБ» - 1592 случая, ГБУЗ РТ «Монгун-Тайгинская ЦКБ» - 862 случая, ГБУЗ РТ «Овюрская ЦКБ» - 541 случаев, ГБУЗ РТ «Пий-Хемская ЦКБ» - 839 случаев, ГБУЗ РТ «Сут-Хольская ЦКБ» - 799 случая, ГБУЗ РТ «Тандинская ЦКБ» - 833 случая, ГБУЗ РТ «Тес-Хемская ЦКБ» - 551 случая,  ГБУЗ РТ "Тере-Хольская ЦКБ" - 326 случая, ГБУЗ РТ «Тоджинская ЦКБ» -581 случая, ГБУЗ РТ «Улуг-Хемский межкожуунный медицинский центр» - 1788 случая, ГБУЗ РТ «Чаа-Хольская ЦКБ» - 397 случая, ГБУЗ РТ «Чеди-Хольская ЦКБ» - 591 случая, ГБУЗ РТ «Эрзинская ЦКБ» - 879 случая, ГБУЗ РТ "Республиканская больница № 1" - 12938 случая, ГБУЗ РТ "Республиканская больница №2" - 544 случая, ГБУЗ РТ "Республиканский онкологический диспансер" - 2279 случая, ГБУЗ РТ "Республиканский кожно-венерологический диспансер" - 361 случая, ГБУЗ РТ Республиканская детская больница" - 3238 случая, ГБУЗ РТ "Перинатальный центр" - 9489 случая, ГБУЗ РТ "Инфекционная больница" - 4991 случая,  МЧУ ДПО "Нефросовет" - 32 случаев. Факт за 2 мес. - 489 306,9 тыс. руб.</t>
  </si>
  <si>
    <t>За отчетный период направлены финансовые средства в медицинские организации на общую сумму 7 362 313,00 руб., в том числе: Ресонкодиспансер - 4 156 425,00 руб., Улуг-Хемский ММЦ - 2 083 388,00 руб., Республиканская детская больница - 1 122 500,00 руб.</t>
  </si>
  <si>
    <t>Произведена оплата согласно заявлениям 67 больным за проезд к месту лечения и обратно на общую сумму 1 117,9 тыс. рублей.</t>
  </si>
  <si>
    <t>На 2022 год запланировано приобретение лекарственных препаратов для льготных категорий граждан территориального регистра на сумму 200 390,9 тыс. руб. Заключены 86 государственных контрактов на сумму 152 675,8 тыс. руб. и 14 договоров на сумму 2 281,8 тыс. руб. на поставку медикаментов для льготных категорий граждан территориального регистра. Оставшеестя сумма средств на стадии заключения. Произведена оплата на сумму 56 955,8 тыс. руб.</t>
  </si>
  <si>
    <t>На 2022 год запланировано приобретение медикаментов для льготных категорий граждан федерального регистра на сумму 151 576,0 тыс. рублей. Заключены127 государственных контрактов на сумму 125 628,8 тыс. руб. и 17 договоров на сумму 2 367,9 тыс. руб. с 60 поставщиками. Поставлено медикаменты на сумму 120 824,3 тыс. руб. Произведена оплата на сумму 110 729,9 тыс. руб.</t>
  </si>
  <si>
    <t>На 2022 год запланировано приобретение медикаментов и для оказания услуг для льготных категорий граждан федерального регистра на сумму 151 576,0 тыс. рублей. Заключен 1 гос.контракт на оказание услуги склада на 2022 г. с ГБУ РТ "Ресфармация" на сумму 29 591,90 руб. на основании п.1 ч. 1 ст. 93 44-ФЗ заключено 2 договора на услугия связи на общую сумму 50 000,00 руб. 2 договор услуги найма по автотранспорту с экипажем на сумму 231 359,96  руб. 1 контракт на поставку оргтехники на сумму 80000,00 руб.  На поставку лекарственных препаратов 8 контрактов на общую сумму  19 641 022,38  руб. Произведена оплата на сумму 10 413,1 тыс. руб.</t>
  </si>
  <si>
    <t>На 2022 год запланировано приобретение диагностических реагентов, тест-систем для социально-значимых инфекционных заболеваний на сумму 11 638,8 тыс. рублей. Заключено 2 государственных контрактов с 2 поставщиками на сумму 10 159,7 тыс. руб. Произведена оплата на сумму 54,8 тыс. руб.</t>
  </si>
  <si>
    <t>Издан приказ Минздрава РТ от 01.02.2022 г. № 142пр/22 "Об утверждении перечня медицинских изделий, приобретаемых в рамках мероприятий по развитию системы паллиативной медицинской помощи в 2022 году", где утвержден перечень для нужды ГБУЗ РТ "Республиканский онкологический диспансер" и "Республиканская детская больница". Заключено 5 государственных контрактов на поставку наркотических препаратов на сумму 993,8 тыс. руб. На оставщееся сумму идет заключение контрактов с единственным поставщиком на сумму 6,2 тыс. руб. Произведена оплата на сумму 252,9 тыс. руб.</t>
  </si>
  <si>
    <t>На стадии заключения 3 государственных контрактов на сумму 2 228,0 тыс. руб. Отправлены на размещение закупки на сумму 2 773,2 тыс. руб.</t>
  </si>
  <si>
    <t>На 2022 год запланировано приобретение лекарственных препаратов для лечения больных хроническими вирусными гепатитами на сумму 3 779,4 тыс. руб. Заключено 2 государственных контрактов на сумму 3 547,1 тыс. руб. Оставшееся сумма на стадии заключения контрактов. Поставлено препараты на сумму 3 547,1 тыс. руб.</t>
  </si>
  <si>
    <t>На 2022 год запланировано приобретение вакцин на сумму 39 527,35 тыс. рублей. Заключены 14 государственных контрактов на сумму 37 323,2 тыс. руб. и 2 договора на сумму 1 082,5 тыс. руб. Оставшееся часть планируется на второе полугодие 2022 г. Произведена оплата на сумму 30 381,4 тыс. руб.</t>
  </si>
  <si>
    <t>На 2022 год запланировано приобретение медикаментов для обеспечения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 на сумму 18 593,7 тыс. руб. Заключено 11 государственных контрактов на сумму 15 781,9 тыс. руб. с 8 поставщиками. На стадии заключения контрактов - 1 698,3 тыс. руб. Остальную часть планируется на второе полугодие 2022 г.. Поставлено медикаменты на сумму 15 781,9 тыс. руб. произведена оплата на сумму 15 781,9 тыс. руб.</t>
  </si>
  <si>
    <t>В соответствии с заключенным Соглашение о предоставлении иного межбюджетного трансферта из федерального бюджета бюджету Республики Тыва в целях софинансирования расходных обязательств субъекта Российской Федерации, возникающих при проведении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 от 28.12.2021 № № 056-17-2022-047  запланирована приобретение вакцин для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 на сумму 18,8 тыс. руб. Заключен 1 договор на поставку вакцины для профилактики пневмококковой инфекции на сумму 18,8 тыс. руб., поставлено и оплачено 100 %.</t>
  </si>
  <si>
    <t>На 2022 год запланировано приобретение лекарственных препаратов для лечения больных туберкулезом на сумму 19 301,0 тыс. руб. Заключено 5 государственных контрактов на сумму 7 596,0 тыс. руб. Оставшееся сумма на стадии заключения контрактов. Поставлены препараты на сумму 7 339,1 тыс. руб. Произведена оплата на сумму 2 498,2 тыс. руб.</t>
  </si>
  <si>
    <t>В рамках региональной программы "Модернизация первичного звена здравоохранения Республики Тыва на 2021-2025 годы" на 2022 год запланировано строительство 3 ФАП и 3 ВА на общую сумму 70 569,8 тыс. руб. Направлены на проведение торгов. Заключен 3 ГК на строительство 3 ФАПов на сумму 30 455 778,80 руб. (ФАП с. Кундустуг - 8 640,0 тыс. руб., с. Ак-Тал - 12 315,8 тыс. руб. и с. Терлиг-Хая - 9 500,0 тыс. руб.). Открытый конкурс и аукцион признаны не состоявшися из-за отсутствия подтверждающих документов. Повторно отправлена заказ заявка в Минзакуп 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</si>
</sst>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_-* #,##0.0\ _₽_-;\-* #,##0.0\ _₽_-;_-* &quot;-&quot;?\ _₽_-;_-@_-"/>
    <numFmt numFmtId="167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6"/>
      <color theme="1"/>
      <name val="Calibri"/>
      <family val="2"/>
      <charset val="204"/>
      <scheme val="minor"/>
    </font>
    <font>
      <b/>
      <sz val="6"/>
      <color theme="1"/>
      <name val="Times New Roman"/>
      <family val="1"/>
      <charset val="204"/>
    </font>
    <font>
      <sz val="8"/>
      <color theme="7" tint="0.3999755851924192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 shrinkToFit="1"/>
    </xf>
    <xf numFmtId="0" fontId="7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9" fillId="0" borderId="2" xfId="0" applyNumberFormat="1" applyFont="1" applyFill="1" applyBorder="1" applyAlignment="1">
      <alignment horizontal="left" vertical="top" wrapText="1"/>
    </xf>
    <xf numFmtId="4" fontId="11" fillId="0" borderId="0" xfId="0" applyNumberFormat="1" applyFont="1" applyFill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2" fillId="0" borderId="2" xfId="0" applyNumberFormat="1" applyFont="1" applyFill="1" applyBorder="1" applyAlignment="1">
      <alignment horizontal="left" wrapText="1"/>
    </xf>
    <xf numFmtId="4" fontId="9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4" fontId="4" fillId="0" borderId="3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49" fontId="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/>
    <xf numFmtId="4" fontId="2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left" wrapText="1"/>
    </xf>
    <xf numFmtId="0" fontId="2" fillId="3" borderId="2" xfId="0" applyNumberFormat="1" applyFont="1" applyFill="1" applyBorder="1" applyAlignment="1">
      <alignment horizontal="center" vertical="center"/>
    </xf>
    <xf numFmtId="165" fontId="2" fillId="3" borderId="2" xfId="1" applyNumberFormat="1" applyFont="1" applyFill="1" applyBorder="1" applyAlignment="1">
      <alignment horizontal="center" vertical="center"/>
    </xf>
    <xf numFmtId="165" fontId="2" fillId="3" borderId="3" xfId="1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wrapText="1"/>
    </xf>
    <xf numFmtId="166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/>
    <xf numFmtId="4" fontId="4" fillId="0" borderId="0" xfId="0" applyNumberFormat="1" applyFont="1" applyFill="1"/>
    <xf numFmtId="49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top" wrapText="1"/>
    </xf>
    <xf numFmtId="164" fontId="2" fillId="3" borderId="3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49" fontId="2" fillId="0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left" vertical="center" wrapText="1"/>
    </xf>
    <xf numFmtId="0" fontId="2" fillId="4" borderId="2" xfId="0" applyNumberFormat="1" applyFont="1" applyFill="1" applyBorder="1" applyAlignment="1">
      <alignment horizontal="left" vertical="center" wrapText="1"/>
    </xf>
    <xf numFmtId="0" fontId="2" fillId="4" borderId="2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vertical="center" wrapText="1"/>
    </xf>
    <xf numFmtId="164" fontId="4" fillId="0" borderId="0" xfId="0" applyNumberFormat="1" applyFont="1" applyFill="1"/>
    <xf numFmtId="167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2"/>
  <sheetViews>
    <sheetView tabSelected="1" zoomScale="90" zoomScaleNormal="90" workbookViewId="0">
      <pane ySplit="6" topLeftCell="A89" activePane="bottomLeft" state="frozen"/>
      <selection pane="bottomLeft" activeCell="F90" sqref="F90"/>
    </sheetView>
  </sheetViews>
  <sheetFormatPr defaultRowHeight="15" x14ac:dyDescent="0.25"/>
  <cols>
    <col min="1" max="1" width="6.42578125" style="17" customWidth="1"/>
    <col min="2" max="2" width="19.140625" style="22" customWidth="1"/>
    <col min="3" max="3" width="12.42578125" style="49" bestFit="1" customWidth="1"/>
    <col min="4" max="4" width="12.5703125" style="79" bestFit="1" customWidth="1"/>
    <col min="5" max="5" width="11.7109375" style="55" bestFit="1" customWidth="1"/>
    <col min="6" max="6" width="12.5703125" style="55" bestFit="1" customWidth="1"/>
    <col min="7" max="8" width="11.5703125" style="55" bestFit="1" customWidth="1"/>
    <col min="9" max="10" width="11.7109375" style="55" bestFit="1" customWidth="1"/>
    <col min="11" max="11" width="5.85546875" style="55" bestFit="1" customWidth="1"/>
    <col min="12" max="12" width="7.140625" style="55" customWidth="1"/>
    <col min="13" max="13" width="12" style="55" bestFit="1" customWidth="1"/>
    <col min="14" max="14" width="11.5703125" style="55" bestFit="1" customWidth="1"/>
    <col min="15" max="15" width="41.85546875" style="11" customWidth="1"/>
    <col min="16" max="16384" width="9.140625" style="19"/>
  </cols>
  <sheetData>
    <row r="1" spans="1:15" s="18" customFormat="1" ht="15.75" x14ac:dyDescent="0.25">
      <c r="A1" s="17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s="18" customFormat="1" ht="15.75" x14ac:dyDescent="0.25">
      <c r="A2" s="17"/>
      <c r="B2" s="83" t="s">
        <v>215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x14ac:dyDescent="0.25">
      <c r="A3" s="84" t="s">
        <v>1</v>
      </c>
      <c r="B3" s="85" t="s">
        <v>2</v>
      </c>
      <c r="C3" s="86" t="s">
        <v>3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8" t="s">
        <v>4</v>
      </c>
    </row>
    <row r="4" spans="1:15" ht="26.25" customHeight="1" x14ac:dyDescent="0.25">
      <c r="A4" s="84"/>
      <c r="B4" s="85"/>
      <c r="C4" s="91" t="s">
        <v>5</v>
      </c>
      <c r="D4" s="92"/>
      <c r="E4" s="81" t="s">
        <v>6</v>
      </c>
      <c r="F4" s="81"/>
      <c r="G4" s="81" t="s">
        <v>7</v>
      </c>
      <c r="H4" s="81"/>
      <c r="I4" s="81"/>
      <c r="J4" s="81"/>
      <c r="K4" s="81" t="s">
        <v>8</v>
      </c>
      <c r="L4" s="81"/>
      <c r="M4" s="81" t="s">
        <v>9</v>
      </c>
      <c r="N4" s="81"/>
      <c r="O4" s="89"/>
    </row>
    <row r="5" spans="1:15" ht="96.75" customHeight="1" x14ac:dyDescent="0.25">
      <c r="A5" s="84"/>
      <c r="B5" s="85"/>
      <c r="C5" s="20" t="s">
        <v>10</v>
      </c>
      <c r="D5" s="76" t="s">
        <v>11</v>
      </c>
      <c r="E5" s="51" t="s">
        <v>10</v>
      </c>
      <c r="F5" s="51" t="s">
        <v>11</v>
      </c>
      <c r="G5" s="51" t="s">
        <v>12</v>
      </c>
      <c r="H5" s="51" t="s">
        <v>162</v>
      </c>
      <c r="I5" s="51" t="s">
        <v>13</v>
      </c>
      <c r="J5" s="51" t="s">
        <v>14</v>
      </c>
      <c r="K5" s="51" t="s">
        <v>10</v>
      </c>
      <c r="L5" s="51" t="s">
        <v>11</v>
      </c>
      <c r="M5" s="51" t="s">
        <v>10</v>
      </c>
      <c r="N5" s="51" t="s">
        <v>165</v>
      </c>
      <c r="O5" s="90"/>
    </row>
    <row r="6" spans="1:15" s="16" customFormat="1" ht="12.75" customHeight="1" x14ac:dyDescent="0.2">
      <c r="A6" s="21">
        <v>1</v>
      </c>
      <c r="B6" s="1">
        <v>2</v>
      </c>
      <c r="C6" s="43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11</v>
      </c>
      <c r="L6" s="58">
        <v>12</v>
      </c>
      <c r="M6" s="58">
        <v>13</v>
      </c>
      <c r="N6" s="58">
        <v>14</v>
      </c>
      <c r="O6" s="10">
        <v>15</v>
      </c>
    </row>
    <row r="7" spans="1:15" s="13" customFormat="1" ht="94.5" x14ac:dyDescent="0.15">
      <c r="A7" s="38" t="s">
        <v>86</v>
      </c>
      <c r="B7" s="39" t="s">
        <v>15</v>
      </c>
      <c r="C7" s="40">
        <f>C8+C9+C10+C11+C12+C13+C14+C15+C16+C17+C18+C19+C20+C21+C22+C23+C24+C25+C26+C27+C28+C29+C30+C31+C32+C33+C34+C35+C36+C37+C38+C39+C40+C41+C42+C43+C44+C45+C50+C53+C55+C57+C59+C61+C60+C62+C63+C64+C65+C66+C67+C68+C69+C70+C71+C72+C73+C74+C75+C76+C77+C78+C79+C80</f>
        <v>10657854.51371</v>
      </c>
      <c r="D7" s="77">
        <f t="shared" ref="D7:J7" si="0">D8+D9+D10+D11+D12+D13+D14+D15+D16+D17+D18+D19+D20+D21+D22+D23+D24+D25+D26+D27+D28+D29+D30+D31+D32+D33+D34+D35+D36+D37+D38+D39+D40+D41+D42+D43+D44+D45+D50+D53+D55+D57+D59+D61+D60+D62+D63+D64+D65+D66+D67+D68+D69+D70+D71+D72+D73+D74+D75+D76+D77+D78+D79+D80</f>
        <v>1719300.5302559736</v>
      </c>
      <c r="E7" s="77">
        <f>E8+E9+E10+E11+E12+E13+E14+E15+E16+E17+E18+E19+E20+E21+E22+E23+E24+E25+E26+E27+E28+E29+E30+E31+E32+E33+E34+E35+E36+E37+E38+E39+E40+E41+E42+E43+E44+E45+E50+E53+E55+E57+E59+E61+E60+E62+E63+E64+E65+E66+E67+E68+E69+E70+E71+E72+E73+E74+E75+E76+E77+E78+E79+E80</f>
        <v>1138834.0865</v>
      </c>
      <c r="F7" s="77">
        <f t="shared" si="0"/>
        <v>196782.36387999999</v>
      </c>
      <c r="G7" s="77">
        <f>G8+G9+G10+G11+G12+G13+G14+G15+G16+G17+G18+G19+G20+G21+G22+G23+G24+G25+G26+G27+G28+G29+G30+G31+G32+G33+G34+G35+G36+G37+G38+G39+G40+G41+G42+G43+G44+G45+G50+G53+G55+G57+G59+G61+G60+G62+G63+G64+G65+G66+G67+G68+G69+G70+G71+G72+G73+G74+G75+G76+G77+G78+G79+G80</f>
        <v>2175329.8592099999</v>
      </c>
      <c r="H7" s="77">
        <f t="shared" si="0"/>
        <v>2175329.8592099999</v>
      </c>
      <c r="I7" s="77">
        <f t="shared" si="0"/>
        <v>2175329.8592099999</v>
      </c>
      <c r="J7" s="77">
        <f t="shared" si="0"/>
        <v>572469.08375999995</v>
      </c>
      <c r="K7" s="77">
        <f>K8+K9+K10+K11+K12+K13+K14+K15+K16+K17+K18+K19+K20+K21+K22+K23+K24+K25+K26+K27+K28+K29+K30+K31+K32+K33+K34+K35+K36+K37+K38+K39+K40+K41+K42+K43+K44+K45+K50+K53+K55+K57+K59+K61+K60+K62+K63+K64+K65+K66+K67+K68+K69+K70+K71+K72+K73+K74+K75+K76</f>
        <v>0</v>
      </c>
      <c r="L7" s="77">
        <f>L8+L9+L10+L11+L12+L13+L14+L15+L16+L17+L18+L19+L20+L21+L22+L23+L24+L25+L26+L27+L28+L29+L30+L31+L32+L33+L34+L35+L36+L37+L38+L39+L40+L41+L42+L43+L44+L45+L50+L53+L55+L57+L59+L61+L60+L62+L63+L64+L65+L66+L67+L68+L69+L70+L71+L72+L73+L74+L75+L76</f>
        <v>0</v>
      </c>
      <c r="M7" s="77">
        <f>M8+M9+M10+M11+M12+M13+M14+M15+M16+M17+M18+M19+M20+M21+M22+M23+M24+M25+M26+M27+M28+M29+M30+M31+M32+M33+M34+M35+M36+M37+M38+M39+M40+M41+M42+M43+M44+M45+M50+M53+M55+M57+M59+M61+M60+M62+M63+M64+M65+M66+M67+M68+M69+M70+M71+M72+M73+M74+M75+M76</f>
        <v>7343690.568</v>
      </c>
      <c r="N7" s="77">
        <f>N8+N9+N10+N11+N12+N13+N14+N15+N16+N17+N18+N19+N20+N21+N22+N23+N24+N25+N26+N27+N28+N29+N30+N31+N32+N33+N34+N35+N36+N37+N38+N39+N40+N41+N42+N43+N44+N45+N50+N53+N55+N57+N59+N61+N60+N62+N63+N64+N65+N66+N67+N68+N69+N70+N71+N72+N73+N74+N75+N76</f>
        <v>950049.08261597389</v>
      </c>
      <c r="O7" s="41"/>
    </row>
    <row r="8" spans="1:15" s="13" customFormat="1" ht="145.5" customHeight="1" x14ac:dyDescent="0.2">
      <c r="A8" s="50" t="s">
        <v>74</v>
      </c>
      <c r="B8" s="14" t="s">
        <v>151</v>
      </c>
      <c r="C8" s="42">
        <f t="shared" ref="C8:C22" si="1">E8+H8+K8+M8</f>
        <v>28.3</v>
      </c>
      <c r="D8" s="44">
        <v>0</v>
      </c>
      <c r="E8" s="44">
        <v>28.3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9" t="s">
        <v>129</v>
      </c>
    </row>
    <row r="9" spans="1:15" s="16" customFormat="1" ht="236.25" x14ac:dyDescent="0.15">
      <c r="A9" s="50" t="s">
        <v>87</v>
      </c>
      <c r="B9" s="2" t="s">
        <v>16</v>
      </c>
      <c r="C9" s="44">
        <f t="shared" si="1"/>
        <v>239962.97</v>
      </c>
      <c r="D9" s="44">
        <f t="shared" ref="D9:D22" si="2">F9+J9+L9+N9</f>
        <v>17582.040901477845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5">
        <v>239962.97</v>
      </c>
      <c r="N9" s="73">
        <v>17582.040901477845</v>
      </c>
      <c r="O9" s="15" t="s">
        <v>239</v>
      </c>
    </row>
    <row r="10" spans="1:15" s="16" customFormat="1" ht="202.5" x14ac:dyDescent="0.15">
      <c r="A10" s="50" t="s">
        <v>88</v>
      </c>
      <c r="B10" s="2" t="s">
        <v>17</v>
      </c>
      <c r="C10" s="44">
        <f t="shared" si="1"/>
        <v>88753.4</v>
      </c>
      <c r="D10" s="44">
        <f t="shared" si="2"/>
        <v>21.37378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5">
        <v>88753.4</v>
      </c>
      <c r="N10" s="73">
        <v>21.37378</v>
      </c>
      <c r="O10" s="15" t="s">
        <v>240</v>
      </c>
    </row>
    <row r="11" spans="1:15" s="16" customFormat="1" ht="33.75" x14ac:dyDescent="0.15">
      <c r="A11" s="50" t="s">
        <v>89</v>
      </c>
      <c r="B11" s="2" t="s">
        <v>18</v>
      </c>
      <c r="C11" s="44">
        <f t="shared" si="1"/>
        <v>14740.998</v>
      </c>
      <c r="D11" s="44">
        <f t="shared" si="2"/>
        <v>429.47347000000002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5">
        <v>14740.998</v>
      </c>
      <c r="N11" s="73">
        <f>266.59938+162.87409</f>
        <v>429.47347000000002</v>
      </c>
      <c r="O11" s="15" t="s">
        <v>241</v>
      </c>
    </row>
    <row r="12" spans="1:15" s="16" customFormat="1" ht="45" x14ac:dyDescent="0.15">
      <c r="A12" s="50" t="s">
        <v>90</v>
      </c>
      <c r="B12" s="2" t="s">
        <v>19</v>
      </c>
      <c r="C12" s="44">
        <f t="shared" si="1"/>
        <v>11120.4</v>
      </c>
      <c r="D12" s="44">
        <f t="shared" si="2"/>
        <v>1495.343700000001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5">
        <v>11120.4</v>
      </c>
      <c r="N12" s="74">
        <f>669.294000000001+826.0497</f>
        <v>1495.343700000001</v>
      </c>
      <c r="O12" s="70" t="s">
        <v>242</v>
      </c>
    </row>
    <row r="13" spans="1:15" s="16" customFormat="1" ht="225" x14ac:dyDescent="0.15">
      <c r="A13" s="50" t="s">
        <v>91</v>
      </c>
      <c r="B13" s="2" t="s">
        <v>20</v>
      </c>
      <c r="C13" s="44">
        <f t="shared" si="1"/>
        <v>78049.478000000003</v>
      </c>
      <c r="D13" s="44">
        <f t="shared" si="2"/>
        <v>4349.9039809897949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5">
        <v>78049.478000000003</v>
      </c>
      <c r="N13" s="73">
        <v>4349.9039809897949</v>
      </c>
      <c r="O13" s="15" t="s">
        <v>243</v>
      </c>
    </row>
    <row r="14" spans="1:15" s="16" customFormat="1" ht="213.75" x14ac:dyDescent="0.15">
      <c r="A14" s="50" t="s">
        <v>92</v>
      </c>
      <c r="B14" s="2" t="s">
        <v>21</v>
      </c>
      <c r="C14" s="44">
        <f t="shared" si="1"/>
        <v>222140.82199999999</v>
      </c>
      <c r="D14" s="44">
        <f t="shared" si="2"/>
        <v>8164.5192535055712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5">
        <v>222140.82199999999</v>
      </c>
      <c r="N14" s="74">
        <v>8164.5192535055712</v>
      </c>
      <c r="O14" s="15" t="s">
        <v>244</v>
      </c>
    </row>
    <row r="15" spans="1:15" s="16" customFormat="1" ht="258.75" x14ac:dyDescent="0.15">
      <c r="A15" s="50" t="s">
        <v>93</v>
      </c>
      <c r="B15" s="3" t="s">
        <v>22</v>
      </c>
      <c r="C15" s="44">
        <f t="shared" si="1"/>
        <v>209454.9</v>
      </c>
      <c r="D15" s="44">
        <f t="shared" si="2"/>
        <v>27666.020880001401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5">
        <v>209454.9</v>
      </c>
      <c r="N15" s="74">
        <f>12604.5851700014+15061.43571</f>
        <v>27666.020880001401</v>
      </c>
      <c r="O15" s="15" t="s">
        <v>245</v>
      </c>
    </row>
    <row r="16" spans="1:15" s="16" customFormat="1" ht="409.5" x14ac:dyDescent="0.15">
      <c r="A16" s="50" t="s">
        <v>94</v>
      </c>
      <c r="B16" s="3" t="s">
        <v>23</v>
      </c>
      <c r="C16" s="44">
        <f t="shared" si="1"/>
        <v>1554444.8</v>
      </c>
      <c r="D16" s="44">
        <f t="shared" si="2"/>
        <v>197377.73392000102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5">
        <v>1554444.8</v>
      </c>
      <c r="N16" s="74">
        <f>66805.617820001+130572.1161</f>
        <v>197377.73392000102</v>
      </c>
      <c r="O16" s="15" t="s">
        <v>246</v>
      </c>
    </row>
    <row r="17" spans="1:15" s="16" customFormat="1" ht="409.5" x14ac:dyDescent="0.15">
      <c r="A17" s="50" t="s">
        <v>95</v>
      </c>
      <c r="B17" s="3" t="s">
        <v>24</v>
      </c>
      <c r="C17" s="44">
        <f t="shared" si="1"/>
        <v>402343.9</v>
      </c>
      <c r="D17" s="44">
        <f t="shared" si="2"/>
        <v>65861.016199998397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5">
        <v>402343.9</v>
      </c>
      <c r="N17" s="73">
        <f>23646.0480999984+42214.9681</f>
        <v>65861.016199998397</v>
      </c>
      <c r="O17" s="15" t="s">
        <v>247</v>
      </c>
    </row>
    <row r="18" spans="1:15" s="16" customFormat="1" ht="90" x14ac:dyDescent="0.15">
      <c r="A18" s="50" t="s">
        <v>96</v>
      </c>
      <c r="B18" s="4" t="s">
        <v>26</v>
      </c>
      <c r="C18" s="44">
        <f t="shared" si="1"/>
        <v>26427.8</v>
      </c>
      <c r="D18" s="44">
        <f t="shared" si="2"/>
        <v>1000.44474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26427.8</v>
      </c>
      <c r="N18" s="74">
        <f>468.91738+531.52736</f>
        <v>1000.44474</v>
      </c>
      <c r="O18" s="15" t="s">
        <v>248</v>
      </c>
    </row>
    <row r="19" spans="1:15" s="16" customFormat="1" ht="225" x14ac:dyDescent="0.15">
      <c r="A19" s="50" t="s">
        <v>97</v>
      </c>
      <c r="B19" s="4" t="s">
        <v>28</v>
      </c>
      <c r="C19" s="44">
        <f t="shared" si="1"/>
        <v>428209.9</v>
      </c>
      <c r="D19" s="44">
        <f t="shared" si="2"/>
        <v>23654.081719999602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428209.9</v>
      </c>
      <c r="N19" s="73">
        <f>10534.3164099996+13119.76531</f>
        <v>23654.081719999602</v>
      </c>
      <c r="O19" s="70" t="s">
        <v>249</v>
      </c>
    </row>
    <row r="20" spans="1:15" s="16" customFormat="1" ht="72" customHeight="1" x14ac:dyDescent="0.15">
      <c r="A20" s="50" t="s">
        <v>98</v>
      </c>
      <c r="B20" s="6" t="s">
        <v>34</v>
      </c>
      <c r="C20" s="44">
        <f t="shared" si="1"/>
        <v>41664</v>
      </c>
      <c r="D20" s="44">
        <f t="shared" si="2"/>
        <v>7149.6724099999992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41664</v>
      </c>
      <c r="N20" s="73">
        <v>7149.6724099999992</v>
      </c>
      <c r="O20" s="15" t="s">
        <v>250</v>
      </c>
    </row>
    <row r="21" spans="1:15" s="16" customFormat="1" ht="72" customHeight="1" x14ac:dyDescent="0.15">
      <c r="A21" s="50" t="s">
        <v>99</v>
      </c>
      <c r="B21" s="5" t="s">
        <v>35</v>
      </c>
      <c r="C21" s="44">
        <f t="shared" si="1"/>
        <v>10416</v>
      </c>
      <c r="D21" s="44">
        <f t="shared" si="2"/>
        <v>2298.7741499999997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10416</v>
      </c>
      <c r="N21" s="73">
        <v>2298.7741499999997</v>
      </c>
      <c r="O21" s="15" t="s">
        <v>251</v>
      </c>
    </row>
    <row r="22" spans="1:15" s="16" customFormat="1" ht="22.5" x14ac:dyDescent="0.15">
      <c r="A22" s="50" t="s">
        <v>126</v>
      </c>
      <c r="B22" s="5" t="s">
        <v>36</v>
      </c>
      <c r="C22" s="44">
        <f t="shared" si="1"/>
        <v>32909.599999999999</v>
      </c>
      <c r="D22" s="44">
        <f t="shared" si="2"/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32909.599999999999</v>
      </c>
      <c r="N22" s="74">
        <v>0</v>
      </c>
      <c r="O22" s="15" t="s">
        <v>196</v>
      </c>
    </row>
    <row r="23" spans="1:15" s="16" customFormat="1" ht="45" x14ac:dyDescent="0.15">
      <c r="A23" s="50" t="s">
        <v>127</v>
      </c>
      <c r="B23" s="4" t="s">
        <v>100</v>
      </c>
      <c r="C23" s="44">
        <f>E23+H23+K23+M23</f>
        <v>133920</v>
      </c>
      <c r="D23" s="44">
        <f>F23+J23+L23+N23</f>
        <v>20068.97191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6">
        <v>0</v>
      </c>
      <c r="K23" s="44">
        <v>0</v>
      </c>
      <c r="L23" s="44">
        <v>0</v>
      </c>
      <c r="M23" s="44">
        <v>133920</v>
      </c>
      <c r="N23" s="73">
        <f>9764.68452+10304.28739</f>
        <v>20068.97191</v>
      </c>
      <c r="O23" s="15" t="s">
        <v>252</v>
      </c>
    </row>
    <row r="24" spans="1:15" s="16" customFormat="1" ht="56.25" hidden="1" x14ac:dyDescent="0.15">
      <c r="A24" s="50" t="s">
        <v>132</v>
      </c>
      <c r="B24" s="4" t="s">
        <v>131</v>
      </c>
      <c r="C24" s="44">
        <f>E24+H24+K24+M24</f>
        <v>0</v>
      </c>
      <c r="D24" s="44">
        <f>F24+J24+L24+N24</f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6">
        <v>0</v>
      </c>
      <c r="K24" s="44">
        <v>0</v>
      </c>
      <c r="L24" s="44">
        <v>0</v>
      </c>
      <c r="M24" s="44">
        <v>0</v>
      </c>
      <c r="N24" s="44">
        <v>0</v>
      </c>
      <c r="O24" s="67"/>
    </row>
    <row r="25" spans="1:15" s="16" customFormat="1" ht="90" x14ac:dyDescent="0.15">
      <c r="A25" s="50" t="s">
        <v>101</v>
      </c>
      <c r="B25" s="5" t="s">
        <v>37</v>
      </c>
      <c r="C25" s="44">
        <f>E25+H25+K25+M25</f>
        <v>13363.7</v>
      </c>
      <c r="D25" s="44">
        <f t="shared" ref="D25:D43" si="3">F25+J25+L25+N25</f>
        <v>0</v>
      </c>
      <c r="E25" s="44">
        <v>0</v>
      </c>
      <c r="F25" s="44">
        <v>0</v>
      </c>
      <c r="G25" s="65">
        <v>13363.7</v>
      </c>
      <c r="H25" s="65">
        <v>13363.7</v>
      </c>
      <c r="I25" s="65">
        <v>13363.7</v>
      </c>
      <c r="J25" s="65">
        <v>0</v>
      </c>
      <c r="K25" s="44">
        <v>0</v>
      </c>
      <c r="L25" s="44">
        <v>0</v>
      </c>
      <c r="M25" s="44">
        <v>0</v>
      </c>
      <c r="N25" s="44">
        <v>0</v>
      </c>
      <c r="O25" s="15" t="s">
        <v>208</v>
      </c>
    </row>
    <row r="26" spans="1:15" s="16" customFormat="1" ht="118.5" customHeight="1" x14ac:dyDescent="0.15">
      <c r="A26" s="50" t="s">
        <v>102</v>
      </c>
      <c r="B26" s="5" t="s">
        <v>42</v>
      </c>
      <c r="C26" s="44">
        <f t="shared" ref="C26:C44" si="4">E26+H26+K26+M26</f>
        <v>200390.9</v>
      </c>
      <c r="D26" s="44">
        <f t="shared" si="3"/>
        <v>56955.754580000001</v>
      </c>
      <c r="E26" s="44">
        <v>0</v>
      </c>
      <c r="F26" s="44">
        <v>0</v>
      </c>
      <c r="G26" s="46">
        <v>200390.9</v>
      </c>
      <c r="H26" s="46">
        <v>200390.9</v>
      </c>
      <c r="I26" s="46">
        <v>200390.9</v>
      </c>
      <c r="J26" s="46">
        <v>56955.754580000001</v>
      </c>
      <c r="K26" s="44">
        <v>0</v>
      </c>
      <c r="L26" s="44">
        <v>0</v>
      </c>
      <c r="M26" s="44">
        <v>0</v>
      </c>
      <c r="N26" s="44">
        <v>0</v>
      </c>
      <c r="O26" s="70" t="s">
        <v>262</v>
      </c>
    </row>
    <row r="27" spans="1:15" s="16" customFormat="1" ht="102.75" customHeight="1" x14ac:dyDescent="0.15">
      <c r="A27" s="50" t="s">
        <v>103</v>
      </c>
      <c r="B27" s="4" t="s">
        <v>27</v>
      </c>
      <c r="C27" s="44">
        <f t="shared" si="4"/>
        <v>753212.4800000001</v>
      </c>
      <c r="D27" s="44">
        <f t="shared" si="3"/>
        <v>90166.612460000091</v>
      </c>
      <c r="E27" s="44">
        <v>0</v>
      </c>
      <c r="F27" s="44">
        <v>0</v>
      </c>
      <c r="G27" s="44">
        <v>25064.68</v>
      </c>
      <c r="H27" s="44">
        <v>25064.68</v>
      </c>
      <c r="I27" s="44">
        <v>25064.68</v>
      </c>
      <c r="J27" s="44">
        <v>6543.8443299999999</v>
      </c>
      <c r="K27" s="44">
        <v>0</v>
      </c>
      <c r="L27" s="44">
        <v>0</v>
      </c>
      <c r="M27" s="44">
        <v>728147.8</v>
      </c>
      <c r="N27" s="74">
        <f>41950.3316100001+41672.43652</f>
        <v>83622.768130000099</v>
      </c>
      <c r="O27" s="75" t="s">
        <v>257</v>
      </c>
    </row>
    <row r="28" spans="1:15" s="16" customFormat="1" ht="56.25" x14ac:dyDescent="0.15">
      <c r="A28" s="50" t="s">
        <v>104</v>
      </c>
      <c r="B28" s="5" t="s">
        <v>30</v>
      </c>
      <c r="C28" s="44">
        <f t="shared" si="4"/>
        <v>92828.991999999998</v>
      </c>
      <c r="D28" s="44">
        <f t="shared" si="3"/>
        <v>22472.866000000002</v>
      </c>
      <c r="E28" s="44">
        <v>0</v>
      </c>
      <c r="F28" s="44">
        <v>0</v>
      </c>
      <c r="G28" s="44">
        <v>92828.991999999998</v>
      </c>
      <c r="H28" s="44">
        <v>92828.991999999998</v>
      </c>
      <c r="I28" s="44">
        <v>92828.991999999998</v>
      </c>
      <c r="J28" s="46">
        <v>22472.866000000002</v>
      </c>
      <c r="K28" s="44">
        <v>0</v>
      </c>
      <c r="L28" s="44">
        <v>0</v>
      </c>
      <c r="M28" s="44">
        <v>0</v>
      </c>
      <c r="N28" s="44">
        <v>0</v>
      </c>
      <c r="O28" s="70" t="s">
        <v>224</v>
      </c>
    </row>
    <row r="29" spans="1:15" s="16" customFormat="1" ht="67.5" x14ac:dyDescent="0.15">
      <c r="A29" s="50" t="s">
        <v>133</v>
      </c>
      <c r="B29" s="5" t="s">
        <v>29</v>
      </c>
      <c r="C29" s="44">
        <f t="shared" si="4"/>
        <v>52741.584999999999</v>
      </c>
      <c r="D29" s="44">
        <f t="shared" si="3"/>
        <v>13273.199000000001</v>
      </c>
      <c r="E29" s="44">
        <v>0</v>
      </c>
      <c r="F29" s="44">
        <v>0</v>
      </c>
      <c r="G29" s="44">
        <v>52741.584999999999</v>
      </c>
      <c r="H29" s="44">
        <v>52741.584999999999</v>
      </c>
      <c r="I29" s="44">
        <v>52741.584999999999</v>
      </c>
      <c r="J29" s="46">
        <v>13273.199000000001</v>
      </c>
      <c r="K29" s="44">
        <v>0</v>
      </c>
      <c r="L29" s="44">
        <v>0</v>
      </c>
      <c r="M29" s="44">
        <v>0</v>
      </c>
      <c r="N29" s="44">
        <v>0</v>
      </c>
      <c r="O29" s="70" t="s">
        <v>223</v>
      </c>
    </row>
    <row r="30" spans="1:15" s="16" customFormat="1" ht="87" customHeight="1" x14ac:dyDescent="0.15">
      <c r="A30" s="50" t="s">
        <v>106</v>
      </c>
      <c r="B30" s="6" t="s">
        <v>31</v>
      </c>
      <c r="C30" s="44">
        <f t="shared" si="4"/>
        <v>56516</v>
      </c>
      <c r="D30" s="44">
        <f t="shared" si="3"/>
        <v>15237.767330000001</v>
      </c>
      <c r="E30" s="44">
        <v>0</v>
      </c>
      <c r="F30" s="44">
        <v>0</v>
      </c>
      <c r="G30" s="44">
        <v>56516</v>
      </c>
      <c r="H30" s="44">
        <v>56516</v>
      </c>
      <c r="I30" s="44">
        <v>56516</v>
      </c>
      <c r="J30" s="46">
        <v>15237.767330000001</v>
      </c>
      <c r="K30" s="44">
        <v>0</v>
      </c>
      <c r="L30" s="44">
        <v>0</v>
      </c>
      <c r="M30" s="44">
        <v>0</v>
      </c>
      <c r="N30" s="44">
        <v>0</v>
      </c>
      <c r="O30" s="70" t="s">
        <v>222</v>
      </c>
    </row>
    <row r="31" spans="1:15" s="16" customFormat="1" ht="99" customHeight="1" x14ac:dyDescent="0.15">
      <c r="A31" s="50" t="s">
        <v>105</v>
      </c>
      <c r="B31" s="6" t="s">
        <v>32</v>
      </c>
      <c r="C31" s="44">
        <f t="shared" si="4"/>
        <v>469872.86152999999</v>
      </c>
      <c r="D31" s="44">
        <f t="shared" si="3"/>
        <v>127009.88767</v>
      </c>
      <c r="E31" s="44">
        <v>0</v>
      </c>
      <c r="F31" s="44">
        <v>0</v>
      </c>
      <c r="G31" s="44">
        <v>469872.86152999999</v>
      </c>
      <c r="H31" s="44">
        <v>469872.86152999999</v>
      </c>
      <c r="I31" s="44">
        <v>469872.86152999999</v>
      </c>
      <c r="J31" s="46">
        <f>117118.73567+9891.152</f>
        <v>127009.88767</v>
      </c>
      <c r="K31" s="44">
        <v>0</v>
      </c>
      <c r="L31" s="44">
        <v>0</v>
      </c>
      <c r="M31" s="44">
        <v>0</v>
      </c>
      <c r="N31" s="44">
        <v>0</v>
      </c>
      <c r="O31" s="70" t="s">
        <v>258</v>
      </c>
    </row>
    <row r="32" spans="1:15" s="16" customFormat="1" ht="81.75" customHeight="1" x14ac:dyDescent="0.15">
      <c r="A32" s="50" t="s">
        <v>107</v>
      </c>
      <c r="B32" s="5" t="s">
        <v>149</v>
      </c>
      <c r="C32" s="44">
        <f t="shared" si="4"/>
        <v>4224629.0927799996</v>
      </c>
      <c r="D32" s="44">
        <f t="shared" si="3"/>
        <v>776376.60933000012</v>
      </c>
      <c r="E32" s="44">
        <v>0</v>
      </c>
      <c r="F32" s="44">
        <v>0</v>
      </c>
      <c r="G32" s="72">
        <f>867631.73862+236013.55416</f>
        <v>1103645.29278</v>
      </c>
      <c r="H32" s="72">
        <f t="shared" ref="H32:I32" si="5">867631.73862+236013.55416</f>
        <v>1103645.29278</v>
      </c>
      <c r="I32" s="72">
        <f t="shared" si="5"/>
        <v>1103645.29278</v>
      </c>
      <c r="J32" s="46">
        <f>226228.851-21.59914+58624.294+2238.12</f>
        <v>287069.66586000001</v>
      </c>
      <c r="K32" s="44">
        <v>0</v>
      </c>
      <c r="L32" s="44">
        <v>0</v>
      </c>
      <c r="M32" s="44">
        <v>3120983.8</v>
      </c>
      <c r="N32" s="74">
        <f>218421.60477+270885.3387</f>
        <v>489306.94347000006</v>
      </c>
      <c r="O32" s="75" t="s">
        <v>259</v>
      </c>
    </row>
    <row r="33" spans="1:15" s="16" customFormat="1" ht="69.75" customHeight="1" x14ac:dyDescent="0.15">
      <c r="A33" s="50" t="s">
        <v>108</v>
      </c>
      <c r="B33" s="5" t="s">
        <v>39</v>
      </c>
      <c r="C33" s="44">
        <f t="shared" si="4"/>
        <v>31554.6</v>
      </c>
      <c r="D33" s="44">
        <f t="shared" si="3"/>
        <v>7362.3130000000001</v>
      </c>
      <c r="E33" s="44">
        <v>0</v>
      </c>
      <c r="F33" s="44">
        <v>0</v>
      </c>
      <c r="G33" s="44">
        <v>31554.6</v>
      </c>
      <c r="H33" s="44">
        <v>31554.6</v>
      </c>
      <c r="I33" s="44">
        <v>31554.6</v>
      </c>
      <c r="J33" s="44">
        <v>7362.3130000000001</v>
      </c>
      <c r="K33" s="44">
        <v>0</v>
      </c>
      <c r="L33" s="44">
        <v>0</v>
      </c>
      <c r="M33" s="44">
        <v>0</v>
      </c>
      <c r="N33" s="44">
        <v>0</v>
      </c>
      <c r="O33" s="70" t="s">
        <v>260</v>
      </c>
    </row>
    <row r="34" spans="1:15" s="16" customFormat="1" ht="69" customHeight="1" x14ac:dyDescent="0.15">
      <c r="A34" s="50" t="s">
        <v>109</v>
      </c>
      <c r="B34" s="5" t="s">
        <v>38</v>
      </c>
      <c r="C34" s="44">
        <f t="shared" si="4"/>
        <v>12485.2</v>
      </c>
      <c r="D34" s="44">
        <f t="shared" si="3"/>
        <v>0</v>
      </c>
      <c r="E34" s="44">
        <v>0</v>
      </c>
      <c r="F34" s="44">
        <v>0</v>
      </c>
      <c r="G34" s="65">
        <v>12485.2</v>
      </c>
      <c r="H34" s="65">
        <v>12485.2</v>
      </c>
      <c r="I34" s="65">
        <v>12485.2</v>
      </c>
      <c r="J34" s="65">
        <v>0</v>
      </c>
      <c r="K34" s="44">
        <v>0</v>
      </c>
      <c r="L34" s="44">
        <v>0</v>
      </c>
      <c r="M34" s="44">
        <v>0</v>
      </c>
      <c r="N34" s="44">
        <v>0</v>
      </c>
      <c r="O34" s="70" t="s">
        <v>214</v>
      </c>
    </row>
    <row r="35" spans="1:15" s="16" customFormat="1" ht="45" x14ac:dyDescent="0.15">
      <c r="A35" s="50" t="s">
        <v>110</v>
      </c>
      <c r="B35" s="4" t="s">
        <v>150</v>
      </c>
      <c r="C35" s="44">
        <f t="shared" si="4"/>
        <v>20000</v>
      </c>
      <c r="D35" s="44">
        <f t="shared" si="3"/>
        <v>0</v>
      </c>
      <c r="E35" s="44">
        <v>0</v>
      </c>
      <c r="F35" s="44">
        <v>0</v>
      </c>
      <c r="G35" s="44">
        <v>20000</v>
      </c>
      <c r="H35" s="44">
        <v>20000</v>
      </c>
      <c r="I35" s="44">
        <v>20000</v>
      </c>
      <c r="J35" s="46">
        <v>0</v>
      </c>
      <c r="K35" s="44">
        <v>0</v>
      </c>
      <c r="L35" s="44">
        <v>0</v>
      </c>
      <c r="M35" s="42">
        <v>0</v>
      </c>
      <c r="N35" s="44">
        <v>0</v>
      </c>
      <c r="O35" s="15" t="s">
        <v>197</v>
      </c>
    </row>
    <row r="36" spans="1:15" s="16" customFormat="1" ht="45" customHeight="1" x14ac:dyDescent="0.15">
      <c r="A36" s="50" t="s">
        <v>111</v>
      </c>
      <c r="B36" s="4" t="s">
        <v>25</v>
      </c>
      <c r="C36" s="44">
        <f t="shared" si="4"/>
        <v>1889</v>
      </c>
      <c r="D36" s="44">
        <f t="shared" si="3"/>
        <v>0</v>
      </c>
      <c r="E36" s="44">
        <v>0</v>
      </c>
      <c r="F36" s="44">
        <v>0</v>
      </c>
      <c r="G36" s="44">
        <v>1889</v>
      </c>
      <c r="H36" s="44">
        <v>1889</v>
      </c>
      <c r="I36" s="44">
        <v>1889</v>
      </c>
      <c r="J36" s="44">
        <v>0</v>
      </c>
      <c r="K36" s="44">
        <v>0</v>
      </c>
      <c r="L36" s="44">
        <v>0</v>
      </c>
      <c r="M36" s="42">
        <v>0</v>
      </c>
      <c r="N36" s="44">
        <v>0</v>
      </c>
      <c r="O36" s="15" t="s">
        <v>198</v>
      </c>
    </row>
    <row r="37" spans="1:15" s="16" customFormat="1" ht="48.75" customHeight="1" x14ac:dyDescent="0.15">
      <c r="A37" s="50" t="s">
        <v>112</v>
      </c>
      <c r="B37" s="4" t="s">
        <v>71</v>
      </c>
      <c r="C37" s="44">
        <f t="shared" si="4"/>
        <v>4500</v>
      </c>
      <c r="D37" s="44">
        <f t="shared" si="3"/>
        <v>1117.8731299999999</v>
      </c>
      <c r="E37" s="44">
        <v>0</v>
      </c>
      <c r="F37" s="44">
        <v>0</v>
      </c>
      <c r="G37" s="44">
        <v>4500</v>
      </c>
      <c r="H37" s="44">
        <v>4500</v>
      </c>
      <c r="I37" s="44">
        <v>4500</v>
      </c>
      <c r="J37" s="46">
        <v>1117.8731299999999</v>
      </c>
      <c r="K37" s="44">
        <v>0</v>
      </c>
      <c r="L37" s="44">
        <v>0</v>
      </c>
      <c r="M37" s="44">
        <v>0</v>
      </c>
      <c r="N37" s="44">
        <v>0</v>
      </c>
      <c r="O37" s="70" t="s">
        <v>261</v>
      </c>
    </row>
    <row r="38" spans="1:15" s="16" customFormat="1" ht="67.5" customHeight="1" x14ac:dyDescent="0.15">
      <c r="A38" s="50" t="s">
        <v>113</v>
      </c>
      <c r="B38" s="5" t="s">
        <v>43</v>
      </c>
      <c r="C38" s="44">
        <f t="shared" si="4"/>
        <v>39527.4</v>
      </c>
      <c r="D38" s="44">
        <f t="shared" si="3"/>
        <v>30381.4211</v>
      </c>
      <c r="E38" s="44">
        <v>0</v>
      </c>
      <c r="F38" s="44">
        <v>0</v>
      </c>
      <c r="G38" s="46">
        <v>39527.4</v>
      </c>
      <c r="H38" s="46">
        <v>39527.4</v>
      </c>
      <c r="I38" s="46">
        <v>39527.4</v>
      </c>
      <c r="J38" s="46">
        <v>30381.4211</v>
      </c>
      <c r="K38" s="44">
        <v>0</v>
      </c>
      <c r="L38" s="44">
        <v>0</v>
      </c>
      <c r="M38" s="44">
        <v>0</v>
      </c>
      <c r="N38" s="44">
        <v>0</v>
      </c>
      <c r="O38" s="15" t="s">
        <v>269</v>
      </c>
    </row>
    <row r="39" spans="1:15" s="16" customFormat="1" ht="57.75" customHeight="1" x14ac:dyDescent="0.15">
      <c r="A39" s="50" t="s">
        <v>114</v>
      </c>
      <c r="B39" s="5" t="s">
        <v>41</v>
      </c>
      <c r="C39" s="44">
        <f t="shared" si="4"/>
        <v>151576</v>
      </c>
      <c r="D39" s="44">
        <f t="shared" si="3"/>
        <v>110729.93746</v>
      </c>
      <c r="E39" s="46">
        <v>151576</v>
      </c>
      <c r="F39" s="46">
        <v>110729.93746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15" t="s">
        <v>263</v>
      </c>
    </row>
    <row r="40" spans="1:15" s="16" customFormat="1" ht="72" customHeight="1" x14ac:dyDescent="0.15">
      <c r="A40" s="50" t="s">
        <v>115</v>
      </c>
      <c r="B40" s="5" t="s">
        <v>82</v>
      </c>
      <c r="C40" s="44">
        <f t="shared" si="4"/>
        <v>53307</v>
      </c>
      <c r="D40" s="44">
        <f t="shared" si="3"/>
        <v>10413.114030000001</v>
      </c>
      <c r="E40" s="78">
        <f>943+52364</f>
        <v>53307</v>
      </c>
      <c r="F40" s="44">
        <f>135.25061+117.085+10160.77842</f>
        <v>10413.114030000001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15" t="s">
        <v>264</v>
      </c>
    </row>
    <row r="41" spans="1:15" s="16" customFormat="1" ht="135" x14ac:dyDescent="0.15">
      <c r="A41" s="50" t="s">
        <v>116</v>
      </c>
      <c r="B41" s="5" t="s">
        <v>40</v>
      </c>
      <c r="C41" s="44">
        <f t="shared" si="4"/>
        <v>7321.0101000000004</v>
      </c>
      <c r="D41" s="44">
        <f t="shared" si="3"/>
        <v>252.9</v>
      </c>
      <c r="E41" s="44">
        <v>7247.8</v>
      </c>
      <c r="F41" s="44">
        <v>250.37100000000001</v>
      </c>
      <c r="G41" s="44">
        <v>73.210099999999997</v>
      </c>
      <c r="H41" s="44">
        <v>73.210099999999997</v>
      </c>
      <c r="I41" s="44">
        <v>73.210099999999997</v>
      </c>
      <c r="J41" s="44">
        <v>2.5289999999999999</v>
      </c>
      <c r="K41" s="44">
        <v>0</v>
      </c>
      <c r="L41" s="44">
        <v>0</v>
      </c>
      <c r="M41" s="44">
        <v>0</v>
      </c>
      <c r="N41" s="44">
        <v>0</v>
      </c>
      <c r="O41" s="70" t="s">
        <v>266</v>
      </c>
    </row>
    <row r="42" spans="1:15" s="16" customFormat="1" ht="71.25" customHeight="1" x14ac:dyDescent="0.15">
      <c r="A42" s="50" t="s">
        <v>117</v>
      </c>
      <c r="B42" s="5" t="s">
        <v>70</v>
      </c>
      <c r="C42" s="80">
        <f t="shared" si="4"/>
        <v>11638.78788</v>
      </c>
      <c r="D42" s="44">
        <f t="shared" si="3"/>
        <v>54.800139999999999</v>
      </c>
      <c r="E42" s="44">
        <v>11522.4</v>
      </c>
      <c r="F42" s="44">
        <v>54.252130000000001</v>
      </c>
      <c r="G42" s="46">
        <v>116.38788</v>
      </c>
      <c r="H42" s="46">
        <v>116.38788</v>
      </c>
      <c r="I42" s="46">
        <v>116.38788</v>
      </c>
      <c r="J42" s="46">
        <v>0.54801</v>
      </c>
      <c r="K42" s="44">
        <v>0</v>
      </c>
      <c r="L42" s="44">
        <v>0</v>
      </c>
      <c r="M42" s="44">
        <v>0</v>
      </c>
      <c r="N42" s="44">
        <v>0</v>
      </c>
      <c r="O42" s="15" t="s">
        <v>265</v>
      </c>
    </row>
    <row r="43" spans="1:15" s="16" customFormat="1" ht="162.75" customHeight="1" x14ac:dyDescent="0.15">
      <c r="A43" s="50" t="s">
        <v>134</v>
      </c>
      <c r="B43" s="5" t="s">
        <v>80</v>
      </c>
      <c r="C43" s="44">
        <f t="shared" si="4"/>
        <v>617.20000000000005</v>
      </c>
      <c r="D43" s="44">
        <f t="shared" si="3"/>
        <v>131.19999999999999</v>
      </c>
      <c r="E43" s="44">
        <v>617.20000000000005</v>
      </c>
      <c r="F43" s="44">
        <v>131.19999999999999</v>
      </c>
      <c r="G43" s="46">
        <v>0</v>
      </c>
      <c r="H43" s="46">
        <v>0</v>
      </c>
      <c r="I43" s="46">
        <v>0</v>
      </c>
      <c r="J43" s="46">
        <v>0</v>
      </c>
      <c r="K43" s="44">
        <v>0</v>
      </c>
      <c r="L43" s="44">
        <v>0</v>
      </c>
      <c r="M43" s="44">
        <v>0</v>
      </c>
      <c r="N43" s="44">
        <v>0</v>
      </c>
      <c r="O43" s="70" t="s">
        <v>238</v>
      </c>
    </row>
    <row r="44" spans="1:15" s="16" customFormat="1" ht="68.25" customHeight="1" x14ac:dyDescent="0.15">
      <c r="A44" s="50" t="s">
        <v>135</v>
      </c>
      <c r="B44" s="6" t="s">
        <v>33</v>
      </c>
      <c r="C44" s="44">
        <f t="shared" si="4"/>
        <v>1565</v>
      </c>
      <c r="D44" s="44">
        <f>F44+J44+L44+N44</f>
        <v>0</v>
      </c>
      <c r="E44" s="46">
        <v>320</v>
      </c>
      <c r="F44" s="46">
        <v>0</v>
      </c>
      <c r="G44" s="46">
        <v>1245</v>
      </c>
      <c r="H44" s="46">
        <v>1245</v>
      </c>
      <c r="I44" s="46">
        <v>1245</v>
      </c>
      <c r="J44" s="46">
        <v>0</v>
      </c>
      <c r="K44" s="44">
        <v>0</v>
      </c>
      <c r="L44" s="44">
        <v>0</v>
      </c>
      <c r="M44" s="44">
        <v>0</v>
      </c>
      <c r="N44" s="44">
        <v>0</v>
      </c>
      <c r="O44" s="70" t="s">
        <v>199</v>
      </c>
    </row>
    <row r="45" spans="1:15" s="16" customFormat="1" ht="33.75" x14ac:dyDescent="0.2">
      <c r="A45" s="32" t="s">
        <v>136</v>
      </c>
      <c r="B45" s="33" t="s">
        <v>24</v>
      </c>
      <c r="C45" s="36">
        <f>C46+C47+C48+C49</f>
        <v>261295.11560999998</v>
      </c>
      <c r="D45" s="52">
        <f t="shared" ref="D45:N45" si="6">D46+D47+D48+D49</f>
        <v>36744.36249</v>
      </c>
      <c r="E45" s="52">
        <f t="shared" si="6"/>
        <v>257081.9</v>
      </c>
      <c r="F45" s="52">
        <f t="shared" si="6"/>
        <v>36376.918859999998</v>
      </c>
      <c r="G45" s="52">
        <f t="shared" si="6"/>
        <v>4213.2156100000002</v>
      </c>
      <c r="H45" s="52">
        <f t="shared" si="6"/>
        <v>4213.2156100000002</v>
      </c>
      <c r="I45" s="52">
        <f t="shared" si="6"/>
        <v>4213.2156100000002</v>
      </c>
      <c r="J45" s="52">
        <f t="shared" si="6"/>
        <v>367.44362999999998</v>
      </c>
      <c r="K45" s="52">
        <f t="shared" si="6"/>
        <v>0</v>
      </c>
      <c r="L45" s="52">
        <f t="shared" si="6"/>
        <v>0</v>
      </c>
      <c r="M45" s="52">
        <f t="shared" si="6"/>
        <v>0</v>
      </c>
      <c r="N45" s="52">
        <f t="shared" si="6"/>
        <v>0</v>
      </c>
      <c r="O45" s="34"/>
    </row>
    <row r="46" spans="1:15" s="16" customFormat="1" ht="77.25" customHeight="1" x14ac:dyDescent="0.15">
      <c r="A46" s="50" t="s">
        <v>137</v>
      </c>
      <c r="B46" s="9" t="s">
        <v>85</v>
      </c>
      <c r="C46" s="12">
        <f>E46+H46+K46+M46</f>
        <v>71295.115609999993</v>
      </c>
      <c r="D46" s="53">
        <f>F46+J46+L46+N46</f>
        <v>0</v>
      </c>
      <c r="E46" s="53">
        <v>68981.899999999994</v>
      </c>
      <c r="F46" s="53">
        <v>0</v>
      </c>
      <c r="G46" s="53">
        <f>1587.9+725.31561</f>
        <v>2313.2156100000002</v>
      </c>
      <c r="H46" s="53">
        <f t="shared" ref="H46:I46" si="7">1587.9+725.31561</f>
        <v>2313.2156100000002</v>
      </c>
      <c r="I46" s="53">
        <f t="shared" si="7"/>
        <v>2313.2156100000002</v>
      </c>
      <c r="J46" s="53">
        <v>0</v>
      </c>
      <c r="K46" s="53"/>
      <c r="L46" s="53"/>
      <c r="M46" s="53"/>
      <c r="N46" s="53"/>
      <c r="O46" s="9" t="s">
        <v>273</v>
      </c>
    </row>
    <row r="47" spans="1:15" s="16" customFormat="1" ht="67.5" x14ac:dyDescent="0.15">
      <c r="A47" s="50" t="s">
        <v>138</v>
      </c>
      <c r="B47" s="9" t="s">
        <v>78</v>
      </c>
      <c r="C47" s="12">
        <f>E47+H47+K47+M47</f>
        <v>190000</v>
      </c>
      <c r="D47" s="53">
        <f>F47+J47+L47+N47</f>
        <v>36744.36249</v>
      </c>
      <c r="E47" s="53">
        <v>188100</v>
      </c>
      <c r="F47" s="53">
        <v>36376.918859999998</v>
      </c>
      <c r="G47" s="53">
        <v>1900</v>
      </c>
      <c r="H47" s="53">
        <v>1900</v>
      </c>
      <c r="I47" s="53">
        <v>1900</v>
      </c>
      <c r="J47" s="53">
        <v>367.44362999999998</v>
      </c>
      <c r="K47" s="53"/>
      <c r="L47" s="53"/>
      <c r="M47" s="53"/>
      <c r="N47" s="53"/>
      <c r="O47" s="9" t="s">
        <v>225</v>
      </c>
    </row>
    <row r="48" spans="1:15" s="16" customFormat="1" ht="112.5" hidden="1" x14ac:dyDescent="0.15">
      <c r="A48" s="56" t="s">
        <v>163</v>
      </c>
      <c r="B48" s="9" t="s">
        <v>164</v>
      </c>
      <c r="C48" s="12">
        <f>E48+H48+K48+M48</f>
        <v>0</v>
      </c>
      <c r="D48" s="64">
        <f>F48+J48+L48+N48</f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/>
      <c r="L48" s="64"/>
      <c r="M48" s="64"/>
      <c r="N48" s="64"/>
      <c r="O48" s="9"/>
    </row>
    <row r="49" spans="1:15" s="16" customFormat="1" ht="90" hidden="1" x14ac:dyDescent="0.15">
      <c r="A49" s="60" t="s">
        <v>174</v>
      </c>
      <c r="B49" s="9" t="s">
        <v>175</v>
      </c>
      <c r="C49" s="12">
        <f>E49+H49+K49+M49</f>
        <v>0</v>
      </c>
      <c r="D49" s="64">
        <f>F49+J49+L49+N49</f>
        <v>0</v>
      </c>
      <c r="E49" s="64"/>
      <c r="F49" s="64"/>
      <c r="G49" s="64">
        <v>0</v>
      </c>
      <c r="H49" s="64">
        <v>0</v>
      </c>
      <c r="I49" s="64">
        <v>0</v>
      </c>
      <c r="J49" s="64">
        <v>0</v>
      </c>
      <c r="K49" s="64"/>
      <c r="L49" s="64"/>
      <c r="M49" s="64"/>
      <c r="N49" s="64"/>
      <c r="O49" s="9"/>
    </row>
    <row r="50" spans="1:15" s="16" customFormat="1" ht="45" x14ac:dyDescent="0.2">
      <c r="A50" s="32" t="s">
        <v>139</v>
      </c>
      <c r="B50" s="33" t="s">
        <v>121</v>
      </c>
      <c r="C50" s="36">
        <f>C51+C52</f>
        <v>65640.337369999994</v>
      </c>
      <c r="D50" s="52">
        <f t="shared" ref="D50:J50" si="8">D51+D52</f>
        <v>15781.889300000001</v>
      </c>
      <c r="E50" s="52">
        <f t="shared" si="8"/>
        <v>65454.399999999994</v>
      </c>
      <c r="F50" s="52">
        <f t="shared" si="8"/>
        <v>15624.070400000001</v>
      </c>
      <c r="G50" s="52">
        <f t="shared" si="8"/>
        <v>185.93736999999999</v>
      </c>
      <c r="H50" s="52">
        <f t="shared" si="8"/>
        <v>185.93736999999999</v>
      </c>
      <c r="I50" s="52">
        <f t="shared" si="8"/>
        <v>185.93736999999999</v>
      </c>
      <c r="J50" s="52">
        <f t="shared" si="8"/>
        <v>157.81890000000001</v>
      </c>
      <c r="K50" s="52">
        <f>K51+K52</f>
        <v>0</v>
      </c>
      <c r="L50" s="52">
        <f>L51+L52</f>
        <v>0</v>
      </c>
      <c r="M50" s="52">
        <f>M51+M52</f>
        <v>0</v>
      </c>
      <c r="N50" s="52">
        <f>N51+N52</f>
        <v>0</v>
      </c>
      <c r="O50" s="37"/>
    </row>
    <row r="51" spans="1:15" s="16" customFormat="1" ht="134.25" customHeight="1" x14ac:dyDescent="0.15">
      <c r="A51" s="50" t="s">
        <v>140</v>
      </c>
      <c r="B51" s="9" t="s">
        <v>81</v>
      </c>
      <c r="C51" s="12">
        <f>E51+H51+K51+M51</f>
        <v>47046.6</v>
      </c>
      <c r="D51" s="53">
        <f>F51+J51+L51+N51</f>
        <v>0</v>
      </c>
      <c r="E51" s="53">
        <v>47046.6</v>
      </c>
      <c r="F51" s="53">
        <v>0</v>
      </c>
      <c r="G51" s="53">
        <v>0</v>
      </c>
      <c r="H51" s="53">
        <v>0</v>
      </c>
      <c r="I51" s="53">
        <v>0</v>
      </c>
      <c r="J51" s="53"/>
      <c r="K51" s="53"/>
      <c r="L51" s="53"/>
      <c r="M51" s="53"/>
      <c r="N51" s="53"/>
      <c r="O51" s="9" t="s">
        <v>226</v>
      </c>
    </row>
    <row r="52" spans="1:15" s="16" customFormat="1" ht="88.5" customHeight="1" x14ac:dyDescent="0.15">
      <c r="A52" s="50" t="s">
        <v>141</v>
      </c>
      <c r="B52" s="9" t="s">
        <v>128</v>
      </c>
      <c r="C52" s="12">
        <f>E52+H52+K52+M52</f>
        <v>18593.737369999999</v>
      </c>
      <c r="D52" s="64">
        <f>F52+J52+L52+N52</f>
        <v>15781.889300000001</v>
      </c>
      <c r="E52" s="64">
        <v>18407.8</v>
      </c>
      <c r="F52" s="64">
        <v>15624.070400000001</v>
      </c>
      <c r="G52" s="64">
        <v>185.93736999999999</v>
      </c>
      <c r="H52" s="64">
        <v>185.93736999999999</v>
      </c>
      <c r="I52" s="64">
        <v>185.93736999999999</v>
      </c>
      <c r="J52" s="64">
        <v>157.81890000000001</v>
      </c>
      <c r="K52" s="64">
        <v>0</v>
      </c>
      <c r="L52" s="64">
        <v>0</v>
      </c>
      <c r="M52" s="64">
        <v>0</v>
      </c>
      <c r="N52" s="64">
        <v>0</v>
      </c>
      <c r="O52" s="9" t="s">
        <v>270</v>
      </c>
    </row>
    <row r="53" spans="1:15" s="16" customFormat="1" ht="45" x14ac:dyDescent="0.2">
      <c r="A53" s="32" t="s">
        <v>142</v>
      </c>
      <c r="B53" s="33" t="s">
        <v>122</v>
      </c>
      <c r="C53" s="36">
        <f>C54</f>
        <v>52226.7</v>
      </c>
      <c r="D53" s="52">
        <f t="shared" ref="D53:J53" si="9">D54</f>
        <v>0</v>
      </c>
      <c r="E53" s="52">
        <f t="shared" si="9"/>
        <v>52226.7</v>
      </c>
      <c r="F53" s="52">
        <f t="shared" si="9"/>
        <v>0</v>
      </c>
      <c r="G53" s="52">
        <f t="shared" si="9"/>
        <v>0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>K54</f>
        <v>0</v>
      </c>
      <c r="L53" s="52">
        <f>L54</f>
        <v>0</v>
      </c>
      <c r="M53" s="52">
        <f>M54</f>
        <v>0</v>
      </c>
      <c r="N53" s="52">
        <f>N54</f>
        <v>0</v>
      </c>
      <c r="O53" s="34"/>
    </row>
    <row r="54" spans="1:15" s="16" customFormat="1" ht="113.25" customHeight="1" x14ac:dyDescent="0.15">
      <c r="A54" s="50" t="s">
        <v>143</v>
      </c>
      <c r="B54" s="9" t="s">
        <v>77</v>
      </c>
      <c r="C54" s="12">
        <f>E54+H54+K54+M54</f>
        <v>52226.7</v>
      </c>
      <c r="D54" s="53">
        <f>F54+J54+L54+N54</f>
        <v>0</v>
      </c>
      <c r="E54" s="53">
        <v>52226.7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9" t="s">
        <v>227</v>
      </c>
    </row>
    <row r="55" spans="1:15" s="16" customFormat="1" ht="123.75" x14ac:dyDescent="0.2">
      <c r="A55" s="32" t="s">
        <v>144</v>
      </c>
      <c r="B55" s="33" t="s">
        <v>123</v>
      </c>
      <c r="C55" s="35">
        <f>E55+H55+K55+M55</f>
        <v>202020.20202</v>
      </c>
      <c r="D55" s="54">
        <f>D56</f>
        <v>0</v>
      </c>
      <c r="E55" s="54">
        <f t="shared" ref="E55:J55" si="10">E56</f>
        <v>200000</v>
      </c>
      <c r="F55" s="54">
        <f t="shared" si="10"/>
        <v>0</v>
      </c>
      <c r="G55" s="54">
        <f t="shared" si="10"/>
        <v>2020.2020199999999</v>
      </c>
      <c r="H55" s="54">
        <f t="shared" si="10"/>
        <v>2020.2020199999999</v>
      </c>
      <c r="I55" s="54">
        <f t="shared" si="10"/>
        <v>2020.2020199999999</v>
      </c>
      <c r="J55" s="54">
        <f t="shared" si="10"/>
        <v>0</v>
      </c>
      <c r="K55" s="54">
        <f>K56</f>
        <v>0</v>
      </c>
      <c r="L55" s="54">
        <f>L56</f>
        <v>0</v>
      </c>
      <c r="M55" s="54">
        <f>M56</f>
        <v>0</v>
      </c>
      <c r="N55" s="54">
        <f>N56</f>
        <v>0</v>
      </c>
      <c r="O55" s="34"/>
    </row>
    <row r="56" spans="1:15" s="16" customFormat="1" ht="409.5" x14ac:dyDescent="0.15">
      <c r="A56" s="50" t="s">
        <v>230</v>
      </c>
      <c r="B56" s="9" t="s">
        <v>231</v>
      </c>
      <c r="C56" s="12">
        <f>E56+H56+K56+M56</f>
        <v>202020.20202</v>
      </c>
      <c r="D56" s="53">
        <f>F56+J56+L56+N56</f>
        <v>0</v>
      </c>
      <c r="E56" s="53">
        <v>200000</v>
      </c>
      <c r="F56" s="53">
        <v>0</v>
      </c>
      <c r="G56" s="53">
        <v>2020.2020199999999</v>
      </c>
      <c r="H56" s="53">
        <v>2020.2020199999999</v>
      </c>
      <c r="I56" s="53">
        <v>2020.2020199999999</v>
      </c>
      <c r="J56" s="53">
        <v>0</v>
      </c>
      <c r="K56" s="53"/>
      <c r="L56" s="53"/>
      <c r="M56" s="53"/>
      <c r="N56" s="53"/>
      <c r="O56" s="9" t="s">
        <v>232</v>
      </c>
    </row>
    <row r="57" spans="1:15" s="16" customFormat="1" ht="78.75" x14ac:dyDescent="0.2">
      <c r="A57" s="32" t="s">
        <v>145</v>
      </c>
      <c r="B57" s="33" t="s">
        <v>124</v>
      </c>
      <c r="C57" s="35">
        <f>C58</f>
        <v>18.8</v>
      </c>
      <c r="D57" s="54">
        <f t="shared" ref="D57:J57" si="11">D58</f>
        <v>18.8</v>
      </c>
      <c r="E57" s="54">
        <f t="shared" si="11"/>
        <v>18.8</v>
      </c>
      <c r="F57" s="54">
        <f t="shared" si="11"/>
        <v>18.8</v>
      </c>
      <c r="G57" s="54">
        <f t="shared" si="11"/>
        <v>0</v>
      </c>
      <c r="H57" s="54">
        <f t="shared" si="11"/>
        <v>0</v>
      </c>
      <c r="I57" s="54">
        <f t="shared" si="11"/>
        <v>0</v>
      </c>
      <c r="J57" s="54">
        <f t="shared" si="11"/>
        <v>0</v>
      </c>
      <c r="K57" s="54">
        <f>K58</f>
        <v>0</v>
      </c>
      <c r="L57" s="54">
        <f>L58</f>
        <v>0</v>
      </c>
      <c r="M57" s="54">
        <f>M58</f>
        <v>0</v>
      </c>
      <c r="N57" s="54">
        <f>N58</f>
        <v>0</v>
      </c>
      <c r="O57" s="34"/>
    </row>
    <row r="58" spans="1:15" s="16" customFormat="1" ht="162" customHeight="1" x14ac:dyDescent="0.15">
      <c r="A58" s="50" t="s">
        <v>146</v>
      </c>
      <c r="B58" s="9" t="s">
        <v>79</v>
      </c>
      <c r="C58" s="12">
        <f>E58+H58+K58+M58</f>
        <v>18.8</v>
      </c>
      <c r="D58" s="53">
        <f>F58+J58</f>
        <v>18.8</v>
      </c>
      <c r="E58" s="53">
        <v>18.8</v>
      </c>
      <c r="F58" s="53">
        <v>18.8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9" t="s">
        <v>271</v>
      </c>
    </row>
    <row r="59" spans="1:15" s="16" customFormat="1" ht="100.5" customHeight="1" x14ac:dyDescent="0.15">
      <c r="A59" s="50" t="s">
        <v>234</v>
      </c>
      <c r="B59" s="9" t="s">
        <v>147</v>
      </c>
      <c r="C59" s="12">
        <f>E59+H59+K59+M59</f>
        <v>2657.07071</v>
      </c>
      <c r="D59" s="53">
        <f>F59+J59</f>
        <v>0</v>
      </c>
      <c r="E59" s="53">
        <v>2630.5</v>
      </c>
      <c r="F59" s="53">
        <v>0</v>
      </c>
      <c r="G59" s="53">
        <v>26.570709999999998</v>
      </c>
      <c r="H59" s="53">
        <v>26.570709999999998</v>
      </c>
      <c r="I59" s="53">
        <v>26.570709999999998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9" t="s">
        <v>201</v>
      </c>
    </row>
    <row r="60" spans="1:15" s="16" customFormat="1" ht="69.75" hidden="1" customHeight="1" x14ac:dyDescent="0.15">
      <c r="A60" s="60" t="s">
        <v>200</v>
      </c>
      <c r="B60" s="9" t="s">
        <v>176</v>
      </c>
      <c r="C60" s="12">
        <f t="shared" ref="C60" si="12">E60+I60+K60+M60</f>
        <v>0</v>
      </c>
      <c r="D60" s="53">
        <f t="shared" ref="D60" si="13">F60+J60+L60+N60</f>
        <v>0</v>
      </c>
      <c r="E60" s="53"/>
      <c r="F60" s="53"/>
      <c r="G60" s="53"/>
      <c r="H60" s="53"/>
      <c r="I60" s="53"/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68"/>
    </row>
    <row r="61" spans="1:15" s="16" customFormat="1" ht="69" hidden="1" customHeight="1" x14ac:dyDescent="0.15">
      <c r="A61" s="50" t="s">
        <v>177</v>
      </c>
      <c r="B61" s="9" t="s">
        <v>153</v>
      </c>
      <c r="C61" s="12">
        <f t="shared" ref="C61:D76" si="14">E61+I61+K61+M61</f>
        <v>0</v>
      </c>
      <c r="D61" s="53">
        <f t="shared" si="14"/>
        <v>0</v>
      </c>
      <c r="E61" s="53"/>
      <c r="F61" s="63"/>
      <c r="G61" s="53"/>
      <c r="H61" s="53"/>
      <c r="I61" s="53"/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68"/>
    </row>
    <row r="62" spans="1:15" s="16" customFormat="1" ht="66.75" customHeight="1" x14ac:dyDescent="0.15">
      <c r="A62" s="50" t="s">
        <v>148</v>
      </c>
      <c r="B62" s="9" t="s">
        <v>154</v>
      </c>
      <c r="C62" s="12">
        <f t="shared" si="14"/>
        <v>51558.486499999999</v>
      </c>
      <c r="D62" s="53">
        <f t="shared" si="14"/>
        <v>0</v>
      </c>
      <c r="E62" s="53">
        <v>51558.486499999999</v>
      </c>
      <c r="F62" s="53"/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9" t="s">
        <v>237</v>
      </c>
    </row>
    <row r="63" spans="1:15" s="16" customFormat="1" ht="75" customHeight="1" x14ac:dyDescent="0.15">
      <c r="A63" s="50" t="s">
        <v>235</v>
      </c>
      <c r="B63" s="9" t="s">
        <v>156</v>
      </c>
      <c r="C63" s="12">
        <f t="shared" si="14"/>
        <v>5001.2</v>
      </c>
      <c r="D63" s="53">
        <f t="shared" si="14"/>
        <v>0</v>
      </c>
      <c r="E63" s="53">
        <v>5001.2</v>
      </c>
      <c r="F63" s="53"/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9" t="s">
        <v>267</v>
      </c>
    </row>
    <row r="64" spans="1:15" s="16" customFormat="1" ht="67.5" hidden="1" customHeight="1" x14ac:dyDescent="0.15">
      <c r="A64" s="50" t="s">
        <v>202</v>
      </c>
      <c r="B64" s="9" t="s">
        <v>158</v>
      </c>
      <c r="C64" s="12">
        <f t="shared" si="14"/>
        <v>0</v>
      </c>
      <c r="D64" s="53">
        <f t="shared" si="14"/>
        <v>0</v>
      </c>
      <c r="E64" s="53"/>
      <c r="F64" s="53"/>
      <c r="G64" s="53"/>
      <c r="H64" s="53"/>
      <c r="I64" s="53"/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68"/>
    </row>
    <row r="65" spans="1:15" s="16" customFormat="1" ht="39" hidden="1" customHeight="1" x14ac:dyDescent="0.15">
      <c r="A65" s="59" t="s">
        <v>155</v>
      </c>
      <c r="B65" s="9" t="s">
        <v>161</v>
      </c>
      <c r="C65" s="12">
        <f>E65+I65+K65+M65</f>
        <v>0</v>
      </c>
      <c r="D65" s="53">
        <f>F65+J65+L65+N65</f>
        <v>0</v>
      </c>
      <c r="E65" s="53"/>
      <c r="F65" s="53"/>
      <c r="G65" s="53"/>
      <c r="H65" s="53"/>
      <c r="I65" s="53"/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68"/>
    </row>
    <row r="66" spans="1:15" s="16" customFormat="1" ht="270" hidden="1" x14ac:dyDescent="0.15">
      <c r="A66" s="50" t="s">
        <v>157</v>
      </c>
      <c r="B66" s="9" t="s">
        <v>167</v>
      </c>
      <c r="C66" s="12">
        <f t="shared" si="14"/>
        <v>0</v>
      </c>
      <c r="D66" s="53">
        <f t="shared" si="14"/>
        <v>0</v>
      </c>
      <c r="E66" s="53">
        <v>0</v>
      </c>
      <c r="F66" s="53">
        <v>0</v>
      </c>
      <c r="G66" s="53"/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68"/>
    </row>
    <row r="67" spans="1:15" s="16" customFormat="1" ht="75" customHeight="1" x14ac:dyDescent="0.15">
      <c r="A67" s="59" t="s">
        <v>159</v>
      </c>
      <c r="B67" s="9" t="s">
        <v>169</v>
      </c>
      <c r="C67" s="12">
        <f t="shared" si="14"/>
        <v>82360.816759999987</v>
      </c>
      <c r="D67" s="53">
        <f t="shared" si="14"/>
        <v>0</v>
      </c>
      <c r="E67" s="53">
        <v>80310.399999999994</v>
      </c>
      <c r="F67" s="53"/>
      <c r="G67" s="53">
        <f>1848.6+201.81676</f>
        <v>2050.4167600000001</v>
      </c>
      <c r="H67" s="53">
        <f t="shared" ref="H67:I67" si="15">1848.6+201.81676</f>
        <v>2050.4167600000001</v>
      </c>
      <c r="I67" s="53">
        <f t="shared" si="15"/>
        <v>2050.4167600000001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9" t="s">
        <v>229</v>
      </c>
    </row>
    <row r="68" spans="1:15" s="16" customFormat="1" ht="77.25" customHeight="1" x14ac:dyDescent="0.15">
      <c r="A68" s="59" t="s">
        <v>160</v>
      </c>
      <c r="B68" s="9" t="s">
        <v>171</v>
      </c>
      <c r="C68" s="12">
        <f t="shared" si="14"/>
        <v>19423.8</v>
      </c>
      <c r="D68" s="53">
        <f t="shared" si="14"/>
        <v>0</v>
      </c>
      <c r="E68" s="53">
        <v>18986.8</v>
      </c>
      <c r="F68" s="53"/>
      <c r="G68" s="53">
        <v>437</v>
      </c>
      <c r="H68" s="53">
        <v>437</v>
      </c>
      <c r="I68" s="53">
        <v>437</v>
      </c>
      <c r="J68" s="53"/>
      <c r="K68" s="53"/>
      <c r="L68" s="53"/>
      <c r="M68" s="53"/>
      <c r="N68" s="53"/>
      <c r="O68" s="9" t="s">
        <v>228</v>
      </c>
    </row>
    <row r="69" spans="1:15" s="16" customFormat="1" ht="75" customHeight="1" x14ac:dyDescent="0.15">
      <c r="A69" s="59" t="s">
        <v>168</v>
      </c>
      <c r="B69" s="9" t="s">
        <v>173</v>
      </c>
      <c r="C69" s="12">
        <f t="shared" si="14"/>
        <v>159430.30598</v>
      </c>
      <c r="D69" s="53">
        <f t="shared" si="14"/>
        <v>0</v>
      </c>
      <c r="E69" s="53">
        <v>155597.5</v>
      </c>
      <c r="F69" s="53"/>
      <c r="G69" s="53">
        <f>3590.3+242.50598</f>
        <v>3832.8059800000001</v>
      </c>
      <c r="H69" s="53">
        <f t="shared" ref="H69:I69" si="16">3590.3+242.50598</f>
        <v>3832.8059800000001</v>
      </c>
      <c r="I69" s="53">
        <f t="shared" si="16"/>
        <v>3832.8059800000001</v>
      </c>
      <c r="J69" s="53"/>
      <c r="K69" s="53"/>
      <c r="L69" s="53"/>
      <c r="M69" s="53"/>
      <c r="N69" s="53"/>
      <c r="O69" s="9" t="s">
        <v>256</v>
      </c>
    </row>
    <row r="70" spans="1:15" s="16" customFormat="1" ht="84.75" hidden="1" customHeight="1" x14ac:dyDescent="0.15">
      <c r="A70" s="60" t="s">
        <v>170</v>
      </c>
      <c r="B70" s="9" t="s">
        <v>178</v>
      </c>
      <c r="C70" s="12">
        <f t="shared" si="14"/>
        <v>0</v>
      </c>
      <c r="D70" s="53">
        <f t="shared" si="14"/>
        <v>0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69"/>
    </row>
    <row r="71" spans="1:15" s="16" customFormat="1" ht="57.75" hidden="1" customHeight="1" x14ac:dyDescent="0.15">
      <c r="A71" s="60" t="s">
        <v>172</v>
      </c>
      <c r="B71" s="9" t="s">
        <v>180</v>
      </c>
      <c r="C71" s="12">
        <f t="shared" si="14"/>
        <v>0</v>
      </c>
      <c r="D71" s="53">
        <f t="shared" si="14"/>
        <v>0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68"/>
    </row>
    <row r="72" spans="1:15" s="16" customFormat="1" ht="57.75" hidden="1" customHeight="1" x14ac:dyDescent="0.15">
      <c r="A72" s="61" t="s">
        <v>179</v>
      </c>
      <c r="B72" s="9" t="s">
        <v>187</v>
      </c>
      <c r="C72" s="12">
        <f t="shared" si="14"/>
        <v>0</v>
      </c>
      <c r="D72" s="53">
        <f t="shared" si="14"/>
        <v>0</v>
      </c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68"/>
    </row>
    <row r="73" spans="1:15" s="16" customFormat="1" ht="57.75" hidden="1" customHeight="1" x14ac:dyDescent="0.15">
      <c r="A73" s="61" t="s">
        <v>181</v>
      </c>
      <c r="B73" s="9" t="s">
        <v>190</v>
      </c>
      <c r="C73" s="12">
        <f t="shared" si="14"/>
        <v>0</v>
      </c>
      <c r="D73" s="53">
        <f t="shared" si="14"/>
        <v>0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68"/>
    </row>
    <row r="74" spans="1:15" s="16" customFormat="1" ht="57.75" customHeight="1" x14ac:dyDescent="0.15">
      <c r="A74" s="61" t="s">
        <v>188</v>
      </c>
      <c r="B74" s="9" t="s">
        <v>191</v>
      </c>
      <c r="C74" s="12">
        <f t="shared" si="14"/>
        <v>23183.7</v>
      </c>
      <c r="D74" s="53">
        <f t="shared" si="14"/>
        <v>23183.7</v>
      </c>
      <c r="E74" s="53">
        <v>23183.7</v>
      </c>
      <c r="F74" s="53">
        <v>23183.7</v>
      </c>
      <c r="G74" s="53"/>
      <c r="H74" s="53"/>
      <c r="I74" s="53"/>
      <c r="J74" s="53"/>
      <c r="K74" s="53"/>
      <c r="L74" s="53"/>
      <c r="M74" s="53"/>
      <c r="N74" s="53"/>
      <c r="O74" s="9" t="s">
        <v>221</v>
      </c>
    </row>
    <row r="75" spans="1:15" s="16" customFormat="1" ht="57.75" hidden="1" customHeight="1" x14ac:dyDescent="0.15">
      <c r="A75" s="61" t="s">
        <v>189</v>
      </c>
      <c r="B75" s="9" t="s">
        <v>193</v>
      </c>
      <c r="C75" s="12">
        <f t="shared" si="14"/>
        <v>0</v>
      </c>
      <c r="D75" s="53">
        <f t="shared" si="14"/>
        <v>0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68"/>
    </row>
    <row r="76" spans="1:15" s="16" customFormat="1" ht="57.75" hidden="1" customHeight="1" x14ac:dyDescent="0.15">
      <c r="A76" s="62" t="s">
        <v>192</v>
      </c>
      <c r="B76" s="9" t="s">
        <v>195</v>
      </c>
      <c r="C76" s="12">
        <f t="shared" si="14"/>
        <v>0</v>
      </c>
      <c r="D76" s="53">
        <f t="shared" si="14"/>
        <v>0</v>
      </c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68"/>
    </row>
    <row r="77" spans="1:15" s="16" customFormat="1" ht="57.75" customHeight="1" x14ac:dyDescent="0.15">
      <c r="A77" s="66" t="s">
        <v>192</v>
      </c>
      <c r="B77" s="9" t="s">
        <v>204</v>
      </c>
      <c r="C77" s="12">
        <f t="shared" ref="C77:D79" si="17">E77+I77+K77+M77</f>
        <v>3778.4</v>
      </c>
      <c r="D77" s="53">
        <f t="shared" si="17"/>
        <v>0</v>
      </c>
      <c r="E77" s="53"/>
      <c r="F77" s="53"/>
      <c r="G77" s="53">
        <v>3778.4</v>
      </c>
      <c r="H77" s="53">
        <v>3778.4</v>
      </c>
      <c r="I77" s="53">
        <v>3778.4</v>
      </c>
      <c r="J77" s="53"/>
      <c r="K77" s="53"/>
      <c r="L77" s="53"/>
      <c r="M77" s="53"/>
      <c r="N77" s="53"/>
      <c r="O77" s="9" t="s">
        <v>268</v>
      </c>
    </row>
    <row r="78" spans="1:15" s="16" customFormat="1" ht="57.75" customHeight="1" x14ac:dyDescent="0.15">
      <c r="A78" s="66" t="s">
        <v>194</v>
      </c>
      <c r="B78" s="9" t="s">
        <v>205</v>
      </c>
      <c r="C78" s="12">
        <f t="shared" si="17"/>
        <v>19301</v>
      </c>
      <c r="D78" s="53">
        <f t="shared" si="17"/>
        <v>2498.2020000000002</v>
      </c>
      <c r="E78" s="53"/>
      <c r="F78" s="53"/>
      <c r="G78" s="53">
        <v>19301</v>
      </c>
      <c r="H78" s="53">
        <v>19301</v>
      </c>
      <c r="I78" s="53">
        <v>19301</v>
      </c>
      <c r="J78" s="53">
        <v>2498.2020000000002</v>
      </c>
      <c r="K78" s="53"/>
      <c r="L78" s="53"/>
      <c r="M78" s="53"/>
      <c r="N78" s="53"/>
      <c r="O78" s="9" t="s">
        <v>272</v>
      </c>
    </row>
    <row r="79" spans="1:15" s="16" customFormat="1" ht="57.75" customHeight="1" x14ac:dyDescent="0.15">
      <c r="A79" s="66" t="s">
        <v>203</v>
      </c>
      <c r="B79" s="9" t="s">
        <v>207</v>
      </c>
      <c r="C79" s="12">
        <f t="shared" si="17"/>
        <v>13453.001469999999</v>
      </c>
      <c r="D79" s="53">
        <f t="shared" si="17"/>
        <v>2017.9502199999999</v>
      </c>
      <c r="E79" s="53"/>
      <c r="F79" s="53"/>
      <c r="G79" s="53">
        <v>13453.001469999999</v>
      </c>
      <c r="H79" s="53">
        <v>13453.001469999999</v>
      </c>
      <c r="I79" s="53">
        <v>13453.001469999999</v>
      </c>
      <c r="J79" s="53">
        <v>2017.9502199999999</v>
      </c>
      <c r="K79" s="53"/>
      <c r="L79" s="53"/>
      <c r="M79" s="53"/>
      <c r="N79" s="53"/>
      <c r="O79" s="9" t="s">
        <v>233</v>
      </c>
    </row>
    <row r="80" spans="1:15" s="16" customFormat="1" ht="57.75" customHeight="1" x14ac:dyDescent="0.15">
      <c r="A80" s="71" t="s">
        <v>206</v>
      </c>
      <c r="B80" s="9" t="s">
        <v>236</v>
      </c>
      <c r="C80" s="12">
        <f>E80+I80+K80+M80</f>
        <v>2381.5</v>
      </c>
      <c r="D80" s="53">
        <f t="shared" ref="D80" si="18">F80+J80+L80+N80</f>
        <v>0</v>
      </c>
      <c r="E80" s="53">
        <v>2165</v>
      </c>
      <c r="F80" s="53"/>
      <c r="G80" s="53">
        <v>216.5</v>
      </c>
      <c r="H80" s="53">
        <v>216.5</v>
      </c>
      <c r="I80" s="53">
        <v>216.5</v>
      </c>
      <c r="J80" s="53"/>
      <c r="K80" s="53"/>
      <c r="L80" s="53"/>
      <c r="M80" s="53"/>
      <c r="N80" s="53"/>
      <c r="O80" s="9"/>
    </row>
    <row r="81" spans="1:15" s="16" customFormat="1" ht="63" x14ac:dyDescent="0.15">
      <c r="A81" s="28" t="s">
        <v>44</v>
      </c>
      <c r="B81" s="24" t="s">
        <v>45</v>
      </c>
      <c r="C81" s="47">
        <f>C82+C83+C84</f>
        <v>116018.01591</v>
      </c>
      <c r="D81" s="47">
        <f t="shared" ref="D81:J81" si="19">D82+D83+D84</f>
        <v>11718.064920000001</v>
      </c>
      <c r="E81" s="47">
        <f t="shared" si="19"/>
        <v>0</v>
      </c>
      <c r="F81" s="47">
        <f t="shared" si="19"/>
        <v>0</v>
      </c>
      <c r="G81" s="47">
        <f t="shared" si="19"/>
        <v>23906.91591</v>
      </c>
      <c r="H81" s="47">
        <f t="shared" si="19"/>
        <v>23906.91591</v>
      </c>
      <c r="I81" s="47">
        <f t="shared" si="19"/>
        <v>23906.91591</v>
      </c>
      <c r="J81" s="47">
        <f t="shared" si="19"/>
        <v>0</v>
      </c>
      <c r="K81" s="47">
        <f>K82+K83+K84</f>
        <v>0</v>
      </c>
      <c r="L81" s="47">
        <f>L82+L83+L84</f>
        <v>0</v>
      </c>
      <c r="M81" s="47">
        <f>M82+M83+M84</f>
        <v>92111.1</v>
      </c>
      <c r="N81" s="47">
        <f>N82+N83+N84</f>
        <v>11718.064920000001</v>
      </c>
      <c r="O81" s="30"/>
    </row>
    <row r="82" spans="1:15" s="16" customFormat="1" ht="90" x14ac:dyDescent="0.15">
      <c r="A82" s="50" t="s">
        <v>46</v>
      </c>
      <c r="B82" s="5" t="s">
        <v>47</v>
      </c>
      <c r="C82" s="44">
        <f>E82+H82+K82+M82</f>
        <v>92111.1</v>
      </c>
      <c r="D82" s="44">
        <f>F82+J82+L82+N82</f>
        <v>11718.064920000001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92111.1</v>
      </c>
      <c r="N82" s="73">
        <f>7155.64592+4562.419</f>
        <v>11718.064920000001</v>
      </c>
      <c r="O82" s="15" t="s">
        <v>253</v>
      </c>
    </row>
    <row r="83" spans="1:15" s="16" customFormat="1" ht="191.25" x14ac:dyDescent="0.15">
      <c r="A83" s="50" t="s">
        <v>83</v>
      </c>
      <c r="B83" s="5" t="s">
        <v>48</v>
      </c>
      <c r="C83" s="44">
        <f>E83+H83+K83+M83</f>
        <v>23858.465</v>
      </c>
      <c r="D83" s="44">
        <f>F83+J83+L83+N83</f>
        <v>0</v>
      </c>
      <c r="E83" s="44">
        <v>0</v>
      </c>
      <c r="F83" s="44">
        <v>0</v>
      </c>
      <c r="G83" s="72">
        <f>23253.465+605</f>
        <v>23858.465</v>
      </c>
      <c r="H83" s="72">
        <f t="shared" ref="H83:I83" si="20">23253.465+605</f>
        <v>23858.465</v>
      </c>
      <c r="I83" s="72">
        <f t="shared" si="20"/>
        <v>23858.465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70" t="s">
        <v>216</v>
      </c>
    </row>
    <row r="84" spans="1:15" s="16" customFormat="1" ht="82.5" customHeight="1" x14ac:dyDescent="0.15">
      <c r="A84" s="50" t="s">
        <v>152</v>
      </c>
      <c r="B84" s="9" t="s">
        <v>130</v>
      </c>
      <c r="C84" s="12">
        <f>E84+H84+K84+M84</f>
        <v>48.45091</v>
      </c>
      <c r="D84" s="53">
        <f>F84+J84</f>
        <v>0</v>
      </c>
      <c r="E84" s="53"/>
      <c r="F84" s="53"/>
      <c r="G84" s="53">
        <v>48.45091</v>
      </c>
      <c r="H84" s="53">
        <v>48.45091</v>
      </c>
      <c r="I84" s="53">
        <v>48.45091</v>
      </c>
      <c r="J84" s="53"/>
      <c r="K84" s="53"/>
      <c r="L84" s="53"/>
      <c r="M84" s="53"/>
      <c r="N84" s="53"/>
      <c r="O84" s="9"/>
    </row>
    <row r="85" spans="1:15" s="16" customFormat="1" ht="42" x14ac:dyDescent="0.15">
      <c r="A85" s="28" t="s">
        <v>49</v>
      </c>
      <c r="B85" s="24" t="s">
        <v>50</v>
      </c>
      <c r="C85" s="47">
        <f>C86+C87+C88+C89+C90+C91+C93+C94</f>
        <v>181129.367</v>
      </c>
      <c r="D85" s="47">
        <f t="shared" ref="D85:J85" si="21">D86+D87+D88+D89+D90+D91+D93+D94</f>
        <v>19142.580000000002</v>
      </c>
      <c r="E85" s="47">
        <f t="shared" si="21"/>
        <v>53460</v>
      </c>
      <c r="F85" s="47">
        <f t="shared" si="21"/>
        <v>0</v>
      </c>
      <c r="G85" s="47">
        <f t="shared" si="21"/>
        <v>127669.367</v>
      </c>
      <c r="H85" s="47">
        <f>H86+H87+H88+H89+H90+H91+H93+H94</f>
        <v>127669.367</v>
      </c>
      <c r="I85" s="47">
        <f t="shared" si="21"/>
        <v>127669.367</v>
      </c>
      <c r="J85" s="47">
        <f t="shared" si="21"/>
        <v>19142.580000000002</v>
      </c>
      <c r="K85" s="47">
        <f>K86+K87+K88+K89+K90+K91</f>
        <v>0</v>
      </c>
      <c r="L85" s="47">
        <f>L86+L87+L88+L89+L90+L91</f>
        <v>0</v>
      </c>
      <c r="M85" s="47">
        <f>M86+M87+M88+M89+M90+M91</f>
        <v>0</v>
      </c>
      <c r="N85" s="47">
        <f>N86+N87+N88+N89+N90+N91</f>
        <v>0</v>
      </c>
      <c r="O85" s="31"/>
    </row>
    <row r="86" spans="1:15" s="16" customFormat="1" ht="56.25" x14ac:dyDescent="0.15">
      <c r="A86" s="50" t="s">
        <v>51</v>
      </c>
      <c r="B86" s="5" t="s">
        <v>52</v>
      </c>
      <c r="C86" s="44">
        <f>E86+H86+K86+M86</f>
        <v>66141.7</v>
      </c>
      <c r="D86" s="44">
        <f>F86+J86+L86+N86</f>
        <v>17520.900000000001</v>
      </c>
      <c r="E86" s="44">
        <v>0</v>
      </c>
      <c r="F86" s="44">
        <v>0</v>
      </c>
      <c r="G86" s="46">
        <v>66141.7</v>
      </c>
      <c r="H86" s="46">
        <v>66141.7</v>
      </c>
      <c r="I86" s="46">
        <v>66141.7</v>
      </c>
      <c r="J86" s="46">
        <v>17520.900000000001</v>
      </c>
      <c r="K86" s="44">
        <v>0</v>
      </c>
      <c r="L86" s="44">
        <v>0</v>
      </c>
      <c r="M86" s="44">
        <v>0</v>
      </c>
      <c r="N86" s="44">
        <v>0</v>
      </c>
      <c r="O86" s="15" t="s">
        <v>218</v>
      </c>
    </row>
    <row r="87" spans="1:15" s="16" customFormat="1" ht="45" x14ac:dyDescent="0.15">
      <c r="A87" s="50" t="s">
        <v>53</v>
      </c>
      <c r="B87" s="4" t="s">
        <v>54</v>
      </c>
      <c r="C87" s="44">
        <f>E87+H87+K87+M87</f>
        <v>3770.4670000000001</v>
      </c>
      <c r="D87" s="44">
        <f>F87+J87+L87+N87</f>
        <v>917.94</v>
      </c>
      <c r="E87" s="44">
        <v>0</v>
      </c>
      <c r="F87" s="44">
        <v>0</v>
      </c>
      <c r="G87" s="46">
        <v>3770.4670000000001</v>
      </c>
      <c r="H87" s="46">
        <v>3770.4670000000001</v>
      </c>
      <c r="I87" s="46">
        <v>3770.4670000000001</v>
      </c>
      <c r="J87" s="46">
        <v>917.94</v>
      </c>
      <c r="K87" s="44">
        <v>0</v>
      </c>
      <c r="L87" s="44">
        <v>0</v>
      </c>
      <c r="M87" s="44">
        <v>0</v>
      </c>
      <c r="N87" s="44">
        <v>0</v>
      </c>
      <c r="O87" s="70" t="s">
        <v>217</v>
      </c>
    </row>
    <row r="88" spans="1:15" s="16" customFormat="1" ht="48.75" customHeight="1" x14ac:dyDescent="0.15">
      <c r="A88" s="50" t="s">
        <v>55</v>
      </c>
      <c r="B88" s="4" t="s">
        <v>76</v>
      </c>
      <c r="C88" s="44">
        <f>E88+H88+K88+M88</f>
        <v>2316.8000000000002</v>
      </c>
      <c r="D88" s="44">
        <f>F88+J88+L88+N88</f>
        <v>703.74</v>
      </c>
      <c r="E88" s="44">
        <v>0</v>
      </c>
      <c r="F88" s="44">
        <v>0</v>
      </c>
      <c r="G88" s="46">
        <v>2316.8000000000002</v>
      </c>
      <c r="H88" s="46">
        <v>2316.8000000000002</v>
      </c>
      <c r="I88" s="46">
        <v>2316.8000000000002</v>
      </c>
      <c r="J88" s="46">
        <v>703.74</v>
      </c>
      <c r="K88" s="44">
        <v>0</v>
      </c>
      <c r="L88" s="44">
        <v>0</v>
      </c>
      <c r="M88" s="44">
        <v>0</v>
      </c>
      <c r="N88" s="44">
        <v>0</v>
      </c>
      <c r="O88" s="70" t="s">
        <v>219</v>
      </c>
    </row>
    <row r="89" spans="1:15" s="16" customFormat="1" ht="141" customHeight="1" x14ac:dyDescent="0.15">
      <c r="A89" s="50" t="s">
        <v>57</v>
      </c>
      <c r="B89" s="5" t="s">
        <v>56</v>
      </c>
      <c r="C89" s="44">
        <f>E89+H89+K89+M89</f>
        <v>1500</v>
      </c>
      <c r="D89" s="44">
        <f>F89+J89+L89+N89</f>
        <v>0</v>
      </c>
      <c r="E89" s="44">
        <v>0</v>
      </c>
      <c r="F89" s="44">
        <v>0</v>
      </c>
      <c r="G89" s="46">
        <v>1500</v>
      </c>
      <c r="H89" s="46">
        <v>1500</v>
      </c>
      <c r="I89" s="46">
        <v>1500</v>
      </c>
      <c r="J89" s="46">
        <v>0</v>
      </c>
      <c r="K89" s="44">
        <v>0</v>
      </c>
      <c r="L89" s="44">
        <v>0</v>
      </c>
      <c r="M89" s="44">
        <v>0</v>
      </c>
      <c r="N89" s="44">
        <v>0</v>
      </c>
      <c r="O89" s="70" t="s">
        <v>255</v>
      </c>
    </row>
    <row r="90" spans="1:15" s="16" customFormat="1" ht="140.25" customHeight="1" x14ac:dyDescent="0.15">
      <c r="A90" s="50" t="s">
        <v>84</v>
      </c>
      <c r="B90" s="7" t="s">
        <v>209</v>
      </c>
      <c r="C90" s="44">
        <f>E90+H90+K90+M90</f>
        <v>54000</v>
      </c>
      <c r="D90" s="44">
        <f>F90+J90+L90+N90</f>
        <v>0</v>
      </c>
      <c r="E90" s="46">
        <v>53460</v>
      </c>
      <c r="F90" s="46">
        <v>0</v>
      </c>
      <c r="G90" s="46">
        <v>540</v>
      </c>
      <c r="H90" s="46">
        <v>540</v>
      </c>
      <c r="I90" s="46">
        <v>540</v>
      </c>
      <c r="J90" s="46">
        <v>0</v>
      </c>
      <c r="K90" s="44">
        <v>0</v>
      </c>
      <c r="L90" s="44">
        <v>0</v>
      </c>
      <c r="M90" s="44">
        <v>0</v>
      </c>
      <c r="N90" s="44">
        <v>0</v>
      </c>
      <c r="O90" s="70" t="s">
        <v>210</v>
      </c>
    </row>
    <row r="91" spans="1:15" s="16" customFormat="1" ht="90" hidden="1" x14ac:dyDescent="0.2">
      <c r="A91" s="32" t="s">
        <v>118</v>
      </c>
      <c r="B91" s="33" t="s">
        <v>119</v>
      </c>
      <c r="C91" s="35">
        <f>C92</f>
        <v>0</v>
      </c>
      <c r="D91" s="54">
        <f t="shared" ref="D91:J91" si="22">D92</f>
        <v>0</v>
      </c>
      <c r="E91" s="54">
        <f t="shared" si="22"/>
        <v>0</v>
      </c>
      <c r="F91" s="54">
        <f t="shared" si="22"/>
        <v>0</v>
      </c>
      <c r="G91" s="54">
        <f t="shared" si="22"/>
        <v>0</v>
      </c>
      <c r="H91" s="54">
        <f t="shared" si="22"/>
        <v>0</v>
      </c>
      <c r="I91" s="54">
        <f t="shared" si="22"/>
        <v>0</v>
      </c>
      <c r="J91" s="54">
        <f t="shared" si="22"/>
        <v>0</v>
      </c>
      <c r="K91" s="54">
        <f>K92</f>
        <v>0</v>
      </c>
      <c r="L91" s="54">
        <f>L92</f>
        <v>0</v>
      </c>
      <c r="M91" s="54">
        <f>M92</f>
        <v>0</v>
      </c>
      <c r="N91" s="54">
        <f>N92</f>
        <v>0</v>
      </c>
      <c r="O91" s="93"/>
    </row>
    <row r="92" spans="1:15" s="16" customFormat="1" ht="45" hidden="1" x14ac:dyDescent="0.2">
      <c r="A92" s="50" t="s">
        <v>182</v>
      </c>
      <c r="B92" s="14" t="s">
        <v>75</v>
      </c>
      <c r="C92" s="12">
        <f>E92+H92+K92+M92</f>
        <v>0</v>
      </c>
      <c r="D92" s="53">
        <f>F92+J92+L92+N92</f>
        <v>0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9"/>
    </row>
    <row r="93" spans="1:15" s="16" customFormat="1" ht="150" customHeight="1" x14ac:dyDescent="0.15">
      <c r="A93" s="60" t="s">
        <v>183</v>
      </c>
      <c r="B93" s="9" t="s">
        <v>184</v>
      </c>
      <c r="C93" s="12">
        <f>E93+H93+K93+M93</f>
        <v>46600</v>
      </c>
      <c r="D93" s="53">
        <f>F93+J93+L93+N93</f>
        <v>0</v>
      </c>
      <c r="E93" s="53"/>
      <c r="F93" s="53"/>
      <c r="G93" s="53">
        <v>46600</v>
      </c>
      <c r="H93" s="53">
        <v>46600</v>
      </c>
      <c r="I93" s="53">
        <v>46600</v>
      </c>
      <c r="J93" s="53"/>
      <c r="K93" s="53"/>
      <c r="L93" s="53"/>
      <c r="M93" s="53"/>
      <c r="N93" s="53"/>
      <c r="O93" s="9" t="s">
        <v>211</v>
      </c>
    </row>
    <row r="94" spans="1:15" s="16" customFormat="1" ht="67.5" x14ac:dyDescent="0.15">
      <c r="A94" s="60" t="s">
        <v>185</v>
      </c>
      <c r="B94" s="9" t="s">
        <v>186</v>
      </c>
      <c r="C94" s="12">
        <f>E94+H94+K94+M94</f>
        <v>6800.4</v>
      </c>
      <c r="D94" s="53">
        <f>F94+J94+L94+N94</f>
        <v>0</v>
      </c>
      <c r="E94" s="53"/>
      <c r="F94" s="53"/>
      <c r="G94" s="53">
        <v>6800.4</v>
      </c>
      <c r="H94" s="53">
        <v>6800.4</v>
      </c>
      <c r="I94" s="53">
        <v>6800.4</v>
      </c>
      <c r="J94" s="53"/>
      <c r="K94" s="53"/>
      <c r="L94" s="53"/>
      <c r="M94" s="53"/>
      <c r="N94" s="53"/>
      <c r="O94" s="9" t="s">
        <v>212</v>
      </c>
    </row>
    <row r="95" spans="1:15" s="16" customFormat="1" ht="52.5" x14ac:dyDescent="0.15">
      <c r="A95" s="28" t="s">
        <v>58</v>
      </c>
      <c r="B95" s="29" t="s">
        <v>59</v>
      </c>
      <c r="C95" s="47">
        <f>C96</f>
        <v>0</v>
      </c>
      <c r="D95" s="47">
        <f t="shared" ref="D95:J95" si="23">D96</f>
        <v>0</v>
      </c>
      <c r="E95" s="47">
        <f t="shared" si="23"/>
        <v>0</v>
      </c>
      <c r="F95" s="47">
        <f t="shared" si="23"/>
        <v>0</v>
      </c>
      <c r="G95" s="47">
        <f t="shared" si="23"/>
        <v>0</v>
      </c>
      <c r="H95" s="47">
        <f t="shared" si="23"/>
        <v>0</v>
      </c>
      <c r="I95" s="47">
        <f t="shared" si="23"/>
        <v>0</v>
      </c>
      <c r="J95" s="47">
        <f t="shared" si="23"/>
        <v>0</v>
      </c>
      <c r="K95" s="47">
        <f>K96</f>
        <v>0</v>
      </c>
      <c r="L95" s="47">
        <f>L96</f>
        <v>0</v>
      </c>
      <c r="M95" s="47">
        <f>M96</f>
        <v>0</v>
      </c>
      <c r="N95" s="47">
        <f>N96</f>
        <v>0</v>
      </c>
      <c r="O95" s="31"/>
    </row>
    <row r="96" spans="1:15" s="16" customFormat="1" ht="45" x14ac:dyDescent="0.15">
      <c r="A96" s="50" t="s">
        <v>60</v>
      </c>
      <c r="B96" s="7" t="s">
        <v>61</v>
      </c>
      <c r="C96" s="44">
        <f>E96+H96+K96+M96</f>
        <v>0</v>
      </c>
      <c r="D96" s="44">
        <f>F96+J96+L96+N96</f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15"/>
    </row>
    <row r="97" spans="1:15" s="16" customFormat="1" ht="42" x14ac:dyDescent="0.15">
      <c r="A97" s="28" t="s">
        <v>62</v>
      </c>
      <c r="B97" s="29" t="s">
        <v>63</v>
      </c>
      <c r="C97" s="47">
        <f>C98</f>
        <v>32550.808079999999</v>
      </c>
      <c r="D97" s="47">
        <f t="shared" ref="D97:J98" si="24">D98</f>
        <v>0</v>
      </c>
      <c r="E97" s="47">
        <f t="shared" si="24"/>
        <v>32225.3</v>
      </c>
      <c r="F97" s="47">
        <f t="shared" si="24"/>
        <v>0</v>
      </c>
      <c r="G97" s="47">
        <f t="shared" si="24"/>
        <v>325.50808000000001</v>
      </c>
      <c r="H97" s="47">
        <f t="shared" si="24"/>
        <v>325.50808000000001</v>
      </c>
      <c r="I97" s="47">
        <f t="shared" si="24"/>
        <v>325.50808000000001</v>
      </c>
      <c r="J97" s="47">
        <f t="shared" si="24"/>
        <v>0</v>
      </c>
      <c r="K97" s="47">
        <f t="shared" ref="K97:N98" si="25">K98</f>
        <v>0</v>
      </c>
      <c r="L97" s="47">
        <f t="shared" si="25"/>
        <v>0</v>
      </c>
      <c r="M97" s="47">
        <f t="shared" si="25"/>
        <v>0</v>
      </c>
      <c r="N97" s="47">
        <f t="shared" si="25"/>
        <v>0</v>
      </c>
      <c r="O97" s="30"/>
    </row>
    <row r="98" spans="1:15" s="16" customFormat="1" ht="44.25" customHeight="1" x14ac:dyDescent="0.2">
      <c r="A98" s="32" t="s">
        <v>72</v>
      </c>
      <c r="B98" s="33" t="s">
        <v>120</v>
      </c>
      <c r="C98" s="35">
        <f>E98+H98+K98+M98</f>
        <v>32550.808079999999</v>
      </c>
      <c r="D98" s="54">
        <f>D99</f>
        <v>0</v>
      </c>
      <c r="E98" s="54">
        <f t="shared" si="24"/>
        <v>32225.3</v>
      </c>
      <c r="F98" s="54">
        <f t="shared" si="24"/>
        <v>0</v>
      </c>
      <c r="G98" s="54">
        <f t="shared" si="24"/>
        <v>325.50808000000001</v>
      </c>
      <c r="H98" s="54">
        <f t="shared" si="24"/>
        <v>325.50808000000001</v>
      </c>
      <c r="I98" s="54">
        <f t="shared" si="24"/>
        <v>325.50808000000001</v>
      </c>
      <c r="J98" s="54">
        <f t="shared" si="24"/>
        <v>0</v>
      </c>
      <c r="K98" s="54">
        <f t="shared" si="25"/>
        <v>0</v>
      </c>
      <c r="L98" s="54">
        <f t="shared" si="25"/>
        <v>0</v>
      </c>
      <c r="M98" s="54">
        <f t="shared" si="25"/>
        <v>0</v>
      </c>
      <c r="N98" s="54">
        <f t="shared" si="25"/>
        <v>0</v>
      </c>
      <c r="O98" s="57"/>
    </row>
    <row r="99" spans="1:15" s="16" customFormat="1" ht="56.25" customHeight="1" x14ac:dyDescent="0.15">
      <c r="A99" s="50" t="s">
        <v>74</v>
      </c>
      <c r="B99" s="9" t="s">
        <v>73</v>
      </c>
      <c r="C99" s="12">
        <f>E99+H99+K99+M99</f>
        <v>32550.808079999999</v>
      </c>
      <c r="D99" s="53">
        <f>F99+J99+L99+N99</f>
        <v>0</v>
      </c>
      <c r="E99" s="53">
        <v>32225.3</v>
      </c>
      <c r="F99" s="53">
        <v>0</v>
      </c>
      <c r="G99" s="53">
        <v>325.50808000000001</v>
      </c>
      <c r="H99" s="53">
        <v>325.50808000000001</v>
      </c>
      <c r="I99" s="53">
        <v>325.50808000000001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9" t="s">
        <v>213</v>
      </c>
    </row>
    <row r="100" spans="1:15" s="16" customFormat="1" ht="63" x14ac:dyDescent="0.15">
      <c r="A100" s="23" t="s">
        <v>64</v>
      </c>
      <c r="B100" s="24" t="s">
        <v>65</v>
      </c>
      <c r="C100" s="47">
        <f>C101</f>
        <v>3032691.5559999999</v>
      </c>
      <c r="D100" s="47">
        <f t="shared" ref="D100:J100" si="26">D101</f>
        <v>758172.89099999995</v>
      </c>
      <c r="E100" s="47">
        <f t="shared" si="26"/>
        <v>0</v>
      </c>
      <c r="F100" s="47">
        <f t="shared" si="26"/>
        <v>0</v>
      </c>
      <c r="G100" s="47">
        <f t="shared" si="26"/>
        <v>3032691.5559999999</v>
      </c>
      <c r="H100" s="47">
        <f t="shared" si="26"/>
        <v>3032691.5559999999</v>
      </c>
      <c r="I100" s="47">
        <f t="shared" si="26"/>
        <v>3032691.5559999999</v>
      </c>
      <c r="J100" s="47">
        <f t="shared" si="26"/>
        <v>758172.89099999995</v>
      </c>
      <c r="K100" s="47">
        <f>K101</f>
        <v>0</v>
      </c>
      <c r="L100" s="47">
        <f>L101</f>
        <v>0</v>
      </c>
      <c r="M100" s="47">
        <f>M101</f>
        <v>0</v>
      </c>
      <c r="N100" s="47">
        <f>N101</f>
        <v>0</v>
      </c>
      <c r="O100" s="25"/>
    </row>
    <row r="101" spans="1:15" s="16" customFormat="1" ht="45" x14ac:dyDescent="0.15">
      <c r="A101" s="50" t="s">
        <v>66</v>
      </c>
      <c r="B101" s="5" t="s">
        <v>67</v>
      </c>
      <c r="C101" s="44">
        <f>E101+H101+K101+M101</f>
        <v>3032691.5559999999</v>
      </c>
      <c r="D101" s="44">
        <f>F101+J101+L101+N101</f>
        <v>758172.89099999995</v>
      </c>
      <c r="E101" s="44">
        <v>0</v>
      </c>
      <c r="F101" s="44">
        <v>0</v>
      </c>
      <c r="G101" s="44">
        <v>3032691.5559999999</v>
      </c>
      <c r="H101" s="44">
        <v>3032691.5559999999</v>
      </c>
      <c r="I101" s="44">
        <v>3032691.5559999999</v>
      </c>
      <c r="J101" s="44">
        <v>758172.89099999995</v>
      </c>
      <c r="K101" s="44">
        <v>0</v>
      </c>
      <c r="L101" s="44">
        <v>0</v>
      </c>
      <c r="M101" s="44">
        <v>0</v>
      </c>
      <c r="N101" s="44">
        <v>0</v>
      </c>
      <c r="O101" s="70" t="s">
        <v>220</v>
      </c>
    </row>
    <row r="102" spans="1:15" s="16" customFormat="1" ht="101.25" x14ac:dyDescent="0.15">
      <c r="A102" s="50" t="s">
        <v>68</v>
      </c>
      <c r="B102" s="5" t="s">
        <v>69</v>
      </c>
      <c r="C102" s="44">
        <f>E102+H102+K102+M102</f>
        <v>171023.4</v>
      </c>
      <c r="D102" s="44">
        <f>F102+J102+L102+N102</f>
        <v>18254.408470000009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171023.4</v>
      </c>
      <c r="N102" s="74">
        <f>4327.58052000001+13926.82795</f>
        <v>18254.408470000009</v>
      </c>
      <c r="O102" s="70" t="s">
        <v>254</v>
      </c>
    </row>
    <row r="103" spans="1:15" s="8" customFormat="1" x14ac:dyDescent="0.25">
      <c r="A103" s="23"/>
      <c r="B103" s="26" t="s">
        <v>125</v>
      </c>
      <c r="C103" s="48">
        <f>E103+H103+M103</f>
        <v>14020244.260699999</v>
      </c>
      <c r="D103" s="48">
        <f t="shared" ref="D103:N103" si="27">D7+D81+D85+D95+D97+D100</f>
        <v>2508334.0661759735</v>
      </c>
      <c r="E103" s="48">
        <f t="shared" si="27"/>
        <v>1224519.3865</v>
      </c>
      <c r="F103" s="48">
        <f t="shared" si="27"/>
        <v>196782.36387999999</v>
      </c>
      <c r="G103" s="48">
        <f t="shared" si="27"/>
        <v>5359923.2061999999</v>
      </c>
      <c r="H103" s="48">
        <f t="shared" si="27"/>
        <v>5359923.2061999999</v>
      </c>
      <c r="I103" s="48">
        <f t="shared" si="27"/>
        <v>5359923.2061999999</v>
      </c>
      <c r="J103" s="48">
        <f t="shared" si="27"/>
        <v>1349784.5547599997</v>
      </c>
      <c r="K103" s="48">
        <f t="shared" si="27"/>
        <v>0</v>
      </c>
      <c r="L103" s="48">
        <f t="shared" si="27"/>
        <v>0</v>
      </c>
      <c r="M103" s="48">
        <f t="shared" si="27"/>
        <v>7435801.6679999996</v>
      </c>
      <c r="N103" s="48">
        <f t="shared" si="27"/>
        <v>961767.14753597393</v>
      </c>
      <c r="O103" s="27"/>
    </row>
    <row r="104" spans="1:15" s="8" customFormat="1" x14ac:dyDescent="0.25">
      <c r="A104" s="17"/>
      <c r="B104" s="22"/>
      <c r="C104" s="49"/>
      <c r="D104" s="79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11"/>
    </row>
    <row r="105" spans="1:15" s="8" customFormat="1" x14ac:dyDescent="0.25">
      <c r="A105" s="17" t="s">
        <v>166</v>
      </c>
      <c r="B105" s="22"/>
      <c r="C105" s="49"/>
      <c r="D105" s="79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11"/>
    </row>
    <row r="106" spans="1:15" s="8" customFormat="1" x14ac:dyDescent="0.25">
      <c r="A106" s="17"/>
      <c r="B106" s="22"/>
      <c r="C106" s="49"/>
      <c r="D106" s="79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11"/>
    </row>
    <row r="107" spans="1:15" s="8" customFormat="1" x14ac:dyDescent="0.25">
      <c r="A107" s="17"/>
      <c r="B107" s="22"/>
      <c r="C107" s="49"/>
      <c r="D107" s="79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11"/>
    </row>
    <row r="108" spans="1:15" s="8" customFormat="1" x14ac:dyDescent="0.25">
      <c r="A108" s="17"/>
      <c r="B108" s="22"/>
      <c r="C108" s="49"/>
      <c r="D108" s="79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11"/>
    </row>
    <row r="109" spans="1:15" s="8" customFormat="1" x14ac:dyDescent="0.25">
      <c r="A109" s="17"/>
      <c r="B109" s="22"/>
      <c r="C109" s="49"/>
      <c r="D109" s="79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11"/>
    </row>
    <row r="110" spans="1:15" s="8" customFormat="1" x14ac:dyDescent="0.25">
      <c r="A110" s="17"/>
      <c r="B110" s="22"/>
      <c r="C110" s="49"/>
      <c r="D110" s="79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11"/>
    </row>
    <row r="111" spans="1:15" s="8" customFormat="1" x14ac:dyDescent="0.25">
      <c r="A111" s="17"/>
      <c r="B111" s="22"/>
      <c r="C111" s="49"/>
      <c r="D111" s="79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11"/>
    </row>
    <row r="112" spans="1:15" s="8" customFormat="1" x14ac:dyDescent="0.25">
      <c r="A112" s="17"/>
      <c r="B112" s="22"/>
      <c r="C112" s="49"/>
      <c r="D112" s="79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11"/>
    </row>
    <row r="113" spans="1:15" s="8" customFormat="1" x14ac:dyDescent="0.25">
      <c r="A113" s="17"/>
      <c r="B113" s="22"/>
      <c r="C113" s="49"/>
      <c r="D113" s="79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11"/>
    </row>
    <row r="114" spans="1:15" s="8" customFormat="1" x14ac:dyDescent="0.25">
      <c r="A114" s="17"/>
      <c r="B114" s="22"/>
      <c r="C114" s="49"/>
      <c r="D114" s="79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11"/>
    </row>
    <row r="115" spans="1:15" s="8" customFormat="1" x14ac:dyDescent="0.25">
      <c r="A115" s="17"/>
      <c r="B115" s="22"/>
      <c r="C115" s="49"/>
      <c r="D115" s="79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11"/>
    </row>
    <row r="116" spans="1:15" s="8" customFormat="1" x14ac:dyDescent="0.25">
      <c r="A116" s="17"/>
      <c r="B116" s="22"/>
      <c r="C116" s="49"/>
      <c r="D116" s="79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11"/>
    </row>
    <row r="117" spans="1:15" s="8" customFormat="1" x14ac:dyDescent="0.25">
      <c r="A117" s="17"/>
      <c r="B117" s="22"/>
      <c r="C117" s="49"/>
      <c r="D117" s="79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11"/>
    </row>
    <row r="118" spans="1:15" s="8" customFormat="1" x14ac:dyDescent="0.25">
      <c r="A118" s="17"/>
      <c r="B118" s="22"/>
      <c r="C118" s="49"/>
      <c r="D118" s="79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11"/>
    </row>
    <row r="119" spans="1:15" s="8" customFormat="1" x14ac:dyDescent="0.25">
      <c r="A119" s="17"/>
      <c r="B119" s="22"/>
      <c r="C119" s="49"/>
      <c r="D119" s="79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11"/>
    </row>
    <row r="120" spans="1:15" s="8" customFormat="1" x14ac:dyDescent="0.25">
      <c r="A120" s="17"/>
      <c r="B120" s="22"/>
      <c r="C120" s="49"/>
      <c r="D120" s="79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11"/>
    </row>
    <row r="121" spans="1:15" s="8" customFormat="1" x14ac:dyDescent="0.25">
      <c r="A121" s="17"/>
      <c r="B121" s="22"/>
      <c r="C121" s="49"/>
      <c r="D121" s="79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11"/>
    </row>
    <row r="122" spans="1:15" s="8" customFormat="1" x14ac:dyDescent="0.25">
      <c r="A122" s="17"/>
      <c r="B122" s="22"/>
      <c r="C122" s="49"/>
      <c r="D122" s="79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11"/>
    </row>
    <row r="123" spans="1:15" s="8" customFormat="1" x14ac:dyDescent="0.25">
      <c r="A123" s="17"/>
      <c r="B123" s="22"/>
      <c r="C123" s="49"/>
      <c r="D123" s="79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11"/>
    </row>
    <row r="124" spans="1:15" s="8" customFormat="1" x14ac:dyDescent="0.25">
      <c r="A124" s="17"/>
      <c r="B124" s="22"/>
      <c r="C124" s="49"/>
      <c r="D124" s="79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11"/>
    </row>
    <row r="125" spans="1:15" s="8" customFormat="1" x14ac:dyDescent="0.25">
      <c r="A125" s="17"/>
      <c r="B125" s="22"/>
      <c r="C125" s="49"/>
      <c r="D125" s="79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11"/>
    </row>
    <row r="126" spans="1:15" s="8" customFormat="1" x14ac:dyDescent="0.25">
      <c r="A126" s="17"/>
      <c r="B126" s="22"/>
      <c r="C126" s="49"/>
      <c r="D126" s="79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11"/>
    </row>
    <row r="127" spans="1:15" s="8" customFormat="1" x14ac:dyDescent="0.25">
      <c r="A127" s="17"/>
      <c r="B127" s="22"/>
      <c r="C127" s="49"/>
      <c r="D127" s="79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11"/>
    </row>
    <row r="128" spans="1:15" s="8" customFormat="1" x14ac:dyDescent="0.25">
      <c r="A128" s="17"/>
      <c r="B128" s="22"/>
      <c r="C128" s="49"/>
      <c r="D128" s="79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11"/>
    </row>
    <row r="129" spans="1:15" s="8" customFormat="1" x14ac:dyDescent="0.25">
      <c r="A129" s="17"/>
      <c r="B129" s="22"/>
      <c r="C129" s="49"/>
      <c r="D129" s="79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11"/>
    </row>
    <row r="130" spans="1:15" s="8" customFormat="1" x14ac:dyDescent="0.25">
      <c r="A130" s="17"/>
      <c r="B130" s="22"/>
      <c r="C130" s="49"/>
      <c r="D130" s="79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11"/>
    </row>
    <row r="131" spans="1:15" s="8" customFormat="1" x14ac:dyDescent="0.25">
      <c r="A131" s="17"/>
      <c r="B131" s="22"/>
      <c r="C131" s="49"/>
      <c r="D131" s="79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11"/>
    </row>
    <row r="132" spans="1:15" s="8" customFormat="1" x14ac:dyDescent="0.25">
      <c r="A132" s="17"/>
      <c r="B132" s="22"/>
      <c r="C132" s="49"/>
      <c r="D132" s="79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11"/>
    </row>
    <row r="133" spans="1:15" s="8" customFormat="1" x14ac:dyDescent="0.25">
      <c r="A133" s="17"/>
      <c r="B133" s="22"/>
      <c r="C133" s="49"/>
      <c r="D133" s="79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11"/>
    </row>
    <row r="134" spans="1:15" s="8" customFormat="1" x14ac:dyDescent="0.25">
      <c r="A134" s="17"/>
      <c r="B134" s="22"/>
      <c r="C134" s="49"/>
      <c r="D134" s="79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11"/>
    </row>
    <row r="135" spans="1:15" s="8" customFormat="1" x14ac:dyDescent="0.25">
      <c r="A135" s="17"/>
      <c r="B135" s="22"/>
      <c r="C135" s="49"/>
      <c r="D135" s="79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11"/>
    </row>
    <row r="136" spans="1:15" s="8" customFormat="1" x14ac:dyDescent="0.25">
      <c r="A136" s="17"/>
      <c r="B136" s="22"/>
      <c r="C136" s="49"/>
      <c r="D136" s="79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11"/>
    </row>
    <row r="137" spans="1:15" s="8" customFormat="1" x14ac:dyDescent="0.25">
      <c r="A137" s="17"/>
      <c r="B137" s="22"/>
      <c r="C137" s="49"/>
      <c r="D137" s="79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11"/>
    </row>
    <row r="138" spans="1:15" s="8" customFormat="1" x14ac:dyDescent="0.25">
      <c r="A138" s="17"/>
      <c r="B138" s="22"/>
      <c r="C138" s="49"/>
      <c r="D138" s="79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11"/>
    </row>
    <row r="139" spans="1:15" s="8" customFormat="1" x14ac:dyDescent="0.25">
      <c r="A139" s="17"/>
      <c r="B139" s="22"/>
      <c r="C139" s="49"/>
      <c r="D139" s="79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11"/>
    </row>
    <row r="140" spans="1:15" s="8" customFormat="1" x14ac:dyDescent="0.25">
      <c r="A140" s="17"/>
      <c r="B140" s="22"/>
      <c r="C140" s="49"/>
      <c r="D140" s="79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11"/>
    </row>
    <row r="141" spans="1:15" s="8" customFormat="1" x14ac:dyDescent="0.25">
      <c r="A141" s="17"/>
      <c r="B141" s="22"/>
      <c r="C141" s="49"/>
      <c r="D141" s="79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11"/>
    </row>
    <row r="142" spans="1:15" s="8" customFormat="1" x14ac:dyDescent="0.25">
      <c r="A142" s="17"/>
      <c r="B142" s="22"/>
      <c r="C142" s="49"/>
      <c r="D142" s="79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11"/>
    </row>
    <row r="143" spans="1:15" s="8" customFormat="1" x14ac:dyDescent="0.25">
      <c r="A143" s="17"/>
      <c r="B143" s="22"/>
      <c r="C143" s="49"/>
      <c r="D143" s="79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11"/>
    </row>
    <row r="144" spans="1:15" s="8" customFormat="1" x14ac:dyDescent="0.25">
      <c r="A144" s="17"/>
      <c r="B144" s="22"/>
      <c r="C144" s="49"/>
      <c r="D144" s="79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11"/>
    </row>
    <row r="145" spans="1:15" s="8" customFormat="1" x14ac:dyDescent="0.25">
      <c r="A145" s="17"/>
      <c r="B145" s="22"/>
      <c r="C145" s="49"/>
      <c r="D145" s="79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11"/>
    </row>
    <row r="146" spans="1:15" s="8" customFormat="1" x14ac:dyDescent="0.25">
      <c r="A146" s="17"/>
      <c r="B146" s="22"/>
      <c r="C146" s="49"/>
      <c r="D146" s="79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11"/>
    </row>
    <row r="147" spans="1:15" s="8" customFormat="1" x14ac:dyDescent="0.25">
      <c r="A147" s="17"/>
      <c r="B147" s="22"/>
      <c r="C147" s="49"/>
      <c r="D147" s="79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11"/>
    </row>
    <row r="148" spans="1:15" s="8" customFormat="1" x14ac:dyDescent="0.25">
      <c r="A148" s="17"/>
      <c r="B148" s="22"/>
      <c r="C148" s="49"/>
      <c r="D148" s="79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11"/>
    </row>
    <row r="149" spans="1:15" s="8" customFormat="1" x14ac:dyDescent="0.25">
      <c r="A149" s="17"/>
      <c r="B149" s="22"/>
      <c r="C149" s="49"/>
      <c r="D149" s="79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11"/>
    </row>
    <row r="150" spans="1:15" s="8" customFormat="1" x14ac:dyDescent="0.25">
      <c r="A150" s="17"/>
      <c r="B150" s="22"/>
      <c r="C150" s="49"/>
      <c r="D150" s="79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11"/>
    </row>
    <row r="151" spans="1:15" s="8" customFormat="1" x14ac:dyDescent="0.25">
      <c r="A151" s="17"/>
      <c r="B151" s="22"/>
      <c r="C151" s="49"/>
      <c r="D151" s="79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11"/>
    </row>
    <row r="152" spans="1:15" s="8" customFormat="1" x14ac:dyDescent="0.25">
      <c r="A152" s="17"/>
      <c r="B152" s="22"/>
      <c r="C152" s="49"/>
      <c r="D152" s="79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11"/>
    </row>
    <row r="153" spans="1:15" s="8" customFormat="1" x14ac:dyDescent="0.25">
      <c r="A153" s="17"/>
      <c r="B153" s="22"/>
      <c r="C153" s="49"/>
      <c r="D153" s="79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11"/>
    </row>
    <row r="154" spans="1:15" s="8" customFormat="1" x14ac:dyDescent="0.25">
      <c r="A154" s="17"/>
      <c r="B154" s="22"/>
      <c r="C154" s="49"/>
      <c r="D154" s="79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11"/>
    </row>
    <row r="155" spans="1:15" s="8" customFormat="1" x14ac:dyDescent="0.25">
      <c r="A155" s="17"/>
      <c r="B155" s="22"/>
      <c r="C155" s="49"/>
      <c r="D155" s="79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11"/>
    </row>
    <row r="156" spans="1:15" s="8" customFormat="1" x14ac:dyDescent="0.25">
      <c r="A156" s="17"/>
      <c r="B156" s="22"/>
      <c r="C156" s="49"/>
      <c r="D156" s="79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11"/>
    </row>
    <row r="157" spans="1:15" s="8" customFormat="1" x14ac:dyDescent="0.25">
      <c r="A157" s="17"/>
      <c r="B157" s="22"/>
      <c r="C157" s="49"/>
      <c r="D157" s="79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11"/>
    </row>
    <row r="158" spans="1:15" s="8" customFormat="1" x14ac:dyDescent="0.25">
      <c r="A158" s="17"/>
      <c r="B158" s="22"/>
      <c r="C158" s="49"/>
      <c r="D158" s="79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11"/>
    </row>
    <row r="159" spans="1:15" s="8" customFormat="1" x14ac:dyDescent="0.25">
      <c r="A159" s="17"/>
      <c r="B159" s="22"/>
      <c r="C159" s="49"/>
      <c r="D159" s="79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11"/>
    </row>
    <row r="160" spans="1:15" s="8" customFormat="1" x14ac:dyDescent="0.25">
      <c r="A160" s="17"/>
      <c r="B160" s="22"/>
      <c r="C160" s="49"/>
      <c r="D160" s="79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11"/>
    </row>
    <row r="161" spans="1:15" s="8" customFormat="1" x14ac:dyDescent="0.25">
      <c r="A161" s="17"/>
      <c r="B161" s="22"/>
      <c r="C161" s="49"/>
      <c r="D161" s="79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11"/>
    </row>
    <row r="162" spans="1:15" s="8" customFormat="1" x14ac:dyDescent="0.25">
      <c r="A162" s="17"/>
      <c r="B162" s="22"/>
      <c r="C162" s="49"/>
      <c r="D162" s="79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11"/>
    </row>
    <row r="163" spans="1:15" s="8" customFormat="1" x14ac:dyDescent="0.25">
      <c r="A163" s="17"/>
      <c r="B163" s="22"/>
      <c r="C163" s="49"/>
      <c r="D163" s="79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11"/>
    </row>
    <row r="164" spans="1:15" s="8" customFormat="1" x14ac:dyDescent="0.25">
      <c r="A164" s="17"/>
      <c r="B164" s="22"/>
      <c r="C164" s="49"/>
      <c r="D164" s="79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11"/>
    </row>
    <row r="165" spans="1:15" s="8" customFormat="1" x14ac:dyDescent="0.25">
      <c r="A165" s="17"/>
      <c r="B165" s="22"/>
      <c r="C165" s="49"/>
      <c r="D165" s="79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11"/>
    </row>
    <row r="166" spans="1:15" s="8" customFormat="1" x14ac:dyDescent="0.25">
      <c r="A166" s="17"/>
      <c r="B166" s="22"/>
      <c r="C166" s="49"/>
      <c r="D166" s="79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11"/>
    </row>
    <row r="167" spans="1:15" s="8" customFormat="1" x14ac:dyDescent="0.25">
      <c r="A167" s="17"/>
      <c r="B167" s="22"/>
      <c r="C167" s="49"/>
      <c r="D167" s="79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11"/>
    </row>
    <row r="168" spans="1:15" s="8" customFormat="1" x14ac:dyDescent="0.25">
      <c r="A168" s="17"/>
      <c r="B168" s="22"/>
      <c r="C168" s="49"/>
      <c r="D168" s="79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11"/>
    </row>
    <row r="169" spans="1:15" s="8" customFormat="1" x14ac:dyDescent="0.25">
      <c r="A169" s="17"/>
      <c r="B169" s="22"/>
      <c r="C169" s="49"/>
      <c r="D169" s="79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11"/>
    </row>
    <row r="170" spans="1:15" s="8" customFormat="1" x14ac:dyDescent="0.25">
      <c r="A170" s="17"/>
      <c r="B170" s="22"/>
      <c r="C170" s="49"/>
      <c r="D170" s="79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11"/>
    </row>
    <row r="171" spans="1:15" s="8" customFormat="1" x14ac:dyDescent="0.25">
      <c r="A171" s="17"/>
      <c r="B171" s="22"/>
      <c r="C171" s="49"/>
      <c r="D171" s="79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11"/>
    </row>
    <row r="172" spans="1:15" s="8" customFormat="1" x14ac:dyDescent="0.25">
      <c r="A172" s="17"/>
      <c r="B172" s="22"/>
      <c r="C172" s="49"/>
      <c r="D172" s="79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11"/>
    </row>
    <row r="173" spans="1:15" s="8" customFormat="1" x14ac:dyDescent="0.25">
      <c r="A173" s="17"/>
      <c r="B173" s="22"/>
      <c r="C173" s="49"/>
      <c r="D173" s="79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11"/>
    </row>
    <row r="174" spans="1:15" s="8" customFormat="1" x14ac:dyDescent="0.25">
      <c r="A174" s="17"/>
      <c r="B174" s="22"/>
      <c r="C174" s="49"/>
      <c r="D174" s="79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11"/>
    </row>
    <row r="175" spans="1:15" s="8" customFormat="1" x14ac:dyDescent="0.25">
      <c r="A175" s="17"/>
      <c r="B175" s="22"/>
      <c r="C175" s="49"/>
      <c r="D175" s="79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11"/>
    </row>
    <row r="176" spans="1:15" s="8" customFormat="1" x14ac:dyDescent="0.25">
      <c r="A176" s="17"/>
      <c r="B176" s="22"/>
      <c r="C176" s="49"/>
      <c r="D176" s="79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11"/>
    </row>
    <row r="177" spans="1:15" s="8" customFormat="1" x14ac:dyDescent="0.25">
      <c r="A177" s="17"/>
      <c r="B177" s="22"/>
      <c r="C177" s="49"/>
      <c r="D177" s="79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11"/>
    </row>
    <row r="178" spans="1:15" s="8" customFormat="1" x14ac:dyDescent="0.25">
      <c r="A178" s="17"/>
      <c r="B178" s="22"/>
      <c r="C178" s="49"/>
      <c r="D178" s="79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11"/>
    </row>
    <row r="179" spans="1:15" s="8" customFormat="1" x14ac:dyDescent="0.25">
      <c r="A179" s="17"/>
      <c r="B179" s="22"/>
      <c r="C179" s="49"/>
      <c r="D179" s="79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11"/>
    </row>
    <row r="180" spans="1:15" s="8" customFormat="1" x14ac:dyDescent="0.25">
      <c r="A180" s="17"/>
      <c r="B180" s="22"/>
      <c r="C180" s="49"/>
      <c r="D180" s="79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11"/>
    </row>
    <row r="181" spans="1:15" s="8" customFormat="1" x14ac:dyDescent="0.25">
      <c r="A181" s="17"/>
      <c r="B181" s="22"/>
      <c r="C181" s="49"/>
      <c r="D181" s="79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11"/>
    </row>
    <row r="182" spans="1:15" s="8" customFormat="1" x14ac:dyDescent="0.25">
      <c r="A182" s="17"/>
      <c r="B182" s="22"/>
      <c r="C182" s="49"/>
      <c r="D182" s="79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11"/>
    </row>
    <row r="183" spans="1:15" s="8" customFormat="1" x14ac:dyDescent="0.25">
      <c r="A183" s="17"/>
      <c r="B183" s="22"/>
      <c r="C183" s="49"/>
      <c r="D183" s="79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11"/>
    </row>
    <row r="184" spans="1:15" s="8" customFormat="1" x14ac:dyDescent="0.25">
      <c r="A184" s="17"/>
      <c r="B184" s="22"/>
      <c r="C184" s="49"/>
      <c r="D184" s="79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11"/>
    </row>
    <row r="185" spans="1:15" s="8" customFormat="1" x14ac:dyDescent="0.25">
      <c r="A185" s="17"/>
      <c r="B185" s="22"/>
      <c r="C185" s="49"/>
      <c r="D185" s="79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11"/>
    </row>
    <row r="186" spans="1:15" s="8" customFormat="1" x14ac:dyDescent="0.25">
      <c r="A186" s="17"/>
      <c r="B186" s="22"/>
      <c r="C186" s="49"/>
      <c r="D186" s="79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11"/>
    </row>
    <row r="187" spans="1:15" s="8" customFormat="1" x14ac:dyDescent="0.25">
      <c r="A187" s="17"/>
      <c r="B187" s="22"/>
      <c r="C187" s="49"/>
      <c r="D187" s="79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11"/>
    </row>
    <row r="188" spans="1:15" s="8" customFormat="1" x14ac:dyDescent="0.25">
      <c r="A188" s="17"/>
      <c r="B188" s="22"/>
      <c r="C188" s="49"/>
      <c r="D188" s="79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11"/>
    </row>
    <row r="189" spans="1:15" s="8" customFormat="1" x14ac:dyDescent="0.25">
      <c r="A189" s="17"/>
      <c r="B189" s="22"/>
      <c r="C189" s="49"/>
      <c r="D189" s="79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11"/>
    </row>
    <row r="190" spans="1:15" s="8" customFormat="1" x14ac:dyDescent="0.25">
      <c r="A190" s="17"/>
      <c r="B190" s="22"/>
      <c r="C190" s="49"/>
      <c r="D190" s="79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11"/>
    </row>
    <row r="191" spans="1:15" s="8" customFormat="1" x14ac:dyDescent="0.25">
      <c r="A191" s="17"/>
      <c r="B191" s="22"/>
      <c r="C191" s="49"/>
      <c r="D191" s="79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11"/>
    </row>
    <row r="192" spans="1:15" s="8" customFormat="1" x14ac:dyDescent="0.25">
      <c r="A192" s="17"/>
      <c r="B192" s="22"/>
      <c r="C192" s="49"/>
      <c r="D192" s="79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11"/>
    </row>
    <row r="193" spans="1:15" s="8" customFormat="1" x14ac:dyDescent="0.25">
      <c r="A193" s="17"/>
      <c r="B193" s="22"/>
      <c r="C193" s="49"/>
      <c r="D193" s="79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11"/>
    </row>
    <row r="194" spans="1:15" s="8" customFormat="1" x14ac:dyDescent="0.25">
      <c r="A194" s="17"/>
      <c r="B194" s="22"/>
      <c r="C194" s="49"/>
      <c r="D194" s="79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11"/>
    </row>
    <row r="195" spans="1:15" s="8" customFormat="1" x14ac:dyDescent="0.25">
      <c r="A195" s="17"/>
      <c r="B195" s="22"/>
      <c r="C195" s="49"/>
      <c r="D195" s="79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11"/>
    </row>
    <row r="196" spans="1:15" s="8" customFormat="1" x14ac:dyDescent="0.25">
      <c r="A196" s="17"/>
      <c r="B196" s="22"/>
      <c r="C196" s="49"/>
      <c r="D196" s="79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11"/>
    </row>
    <row r="197" spans="1:15" s="8" customFormat="1" x14ac:dyDescent="0.25">
      <c r="A197" s="17"/>
      <c r="B197" s="22"/>
      <c r="C197" s="49"/>
      <c r="D197" s="79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11"/>
    </row>
    <row r="198" spans="1:15" s="8" customFormat="1" x14ac:dyDescent="0.25">
      <c r="A198" s="17"/>
      <c r="B198" s="22"/>
      <c r="C198" s="49"/>
      <c r="D198" s="79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11"/>
    </row>
    <row r="199" spans="1:15" s="8" customFormat="1" x14ac:dyDescent="0.25">
      <c r="A199" s="17"/>
      <c r="B199" s="22"/>
      <c r="C199" s="49"/>
      <c r="D199" s="79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11"/>
    </row>
    <row r="200" spans="1:15" s="8" customFormat="1" x14ac:dyDescent="0.25">
      <c r="A200" s="17"/>
      <c r="B200" s="22"/>
      <c r="C200" s="49"/>
      <c r="D200" s="79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11"/>
    </row>
    <row r="201" spans="1:15" s="8" customFormat="1" x14ac:dyDescent="0.25">
      <c r="A201" s="17"/>
      <c r="B201" s="22"/>
      <c r="C201" s="49"/>
      <c r="D201" s="79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11"/>
    </row>
    <row r="202" spans="1:15" s="8" customFormat="1" x14ac:dyDescent="0.25">
      <c r="A202" s="17"/>
      <c r="B202" s="22"/>
      <c r="C202" s="49"/>
      <c r="D202" s="79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11"/>
    </row>
    <row r="203" spans="1:15" s="8" customFormat="1" x14ac:dyDescent="0.25">
      <c r="A203" s="17"/>
      <c r="B203" s="22"/>
      <c r="C203" s="49"/>
      <c r="D203" s="79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11"/>
    </row>
    <row r="204" spans="1:15" s="8" customFormat="1" x14ac:dyDescent="0.25">
      <c r="A204" s="17"/>
      <c r="B204" s="22"/>
      <c r="C204" s="49"/>
      <c r="D204" s="79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11"/>
    </row>
    <row r="205" spans="1:15" s="8" customFormat="1" x14ac:dyDescent="0.25">
      <c r="A205" s="17"/>
      <c r="B205" s="22"/>
      <c r="C205" s="49"/>
      <c r="D205" s="79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11"/>
    </row>
    <row r="206" spans="1:15" s="8" customFormat="1" x14ac:dyDescent="0.25">
      <c r="A206" s="17"/>
      <c r="B206" s="22"/>
      <c r="C206" s="49"/>
      <c r="D206" s="79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11"/>
    </row>
    <row r="207" spans="1:15" s="8" customFormat="1" x14ac:dyDescent="0.25">
      <c r="A207" s="17"/>
      <c r="B207" s="22"/>
      <c r="C207" s="49"/>
      <c r="D207" s="79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11"/>
    </row>
    <row r="208" spans="1:15" s="8" customFormat="1" x14ac:dyDescent="0.25">
      <c r="A208" s="17"/>
      <c r="B208" s="22"/>
      <c r="C208" s="49"/>
      <c r="D208" s="79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11"/>
    </row>
    <row r="209" spans="1:15" s="8" customFormat="1" x14ac:dyDescent="0.25">
      <c r="A209" s="17"/>
      <c r="B209" s="22"/>
      <c r="C209" s="49"/>
      <c r="D209" s="79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11"/>
    </row>
    <row r="210" spans="1:15" s="8" customFormat="1" x14ac:dyDescent="0.25">
      <c r="A210" s="17"/>
      <c r="B210" s="22"/>
      <c r="C210" s="49"/>
      <c r="D210" s="79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11"/>
    </row>
    <row r="211" spans="1:15" s="8" customFormat="1" x14ac:dyDescent="0.25">
      <c r="A211" s="17"/>
      <c r="B211" s="22"/>
      <c r="C211" s="49"/>
      <c r="D211" s="79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11"/>
    </row>
    <row r="212" spans="1:15" s="8" customFormat="1" x14ac:dyDescent="0.25">
      <c r="A212" s="17"/>
      <c r="B212" s="22"/>
      <c r="C212" s="49"/>
      <c r="D212" s="79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11"/>
    </row>
    <row r="213" spans="1:15" s="8" customFormat="1" x14ac:dyDescent="0.25">
      <c r="A213" s="17"/>
      <c r="B213" s="22"/>
      <c r="C213" s="49"/>
      <c r="D213" s="79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11"/>
    </row>
    <row r="214" spans="1:15" s="8" customFormat="1" x14ac:dyDescent="0.25">
      <c r="A214" s="17"/>
      <c r="B214" s="22"/>
      <c r="C214" s="49"/>
      <c r="D214" s="79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11"/>
    </row>
    <row r="215" spans="1:15" s="8" customFormat="1" x14ac:dyDescent="0.25">
      <c r="A215" s="17"/>
      <c r="B215" s="22"/>
      <c r="C215" s="49"/>
      <c r="D215" s="79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11"/>
    </row>
    <row r="216" spans="1:15" s="8" customFormat="1" x14ac:dyDescent="0.25">
      <c r="A216" s="17"/>
      <c r="B216" s="22"/>
      <c r="C216" s="49"/>
      <c r="D216" s="79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11"/>
    </row>
    <row r="217" spans="1:15" s="8" customFormat="1" x14ac:dyDescent="0.25">
      <c r="A217" s="17"/>
      <c r="B217" s="22"/>
      <c r="C217" s="49"/>
      <c r="D217" s="79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11"/>
    </row>
    <row r="218" spans="1:15" s="8" customFormat="1" x14ac:dyDescent="0.25">
      <c r="A218" s="17"/>
      <c r="B218" s="22"/>
      <c r="C218" s="49"/>
      <c r="D218" s="79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11"/>
    </row>
    <row r="219" spans="1:15" s="8" customFormat="1" x14ac:dyDescent="0.25">
      <c r="A219" s="17"/>
      <c r="B219" s="22"/>
      <c r="C219" s="49"/>
      <c r="D219" s="79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11"/>
    </row>
    <row r="220" spans="1:15" s="8" customFormat="1" x14ac:dyDescent="0.25">
      <c r="A220" s="17"/>
      <c r="B220" s="22"/>
      <c r="C220" s="49"/>
      <c r="D220" s="79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11"/>
    </row>
    <row r="221" spans="1:15" s="8" customFormat="1" x14ac:dyDescent="0.25">
      <c r="A221" s="17"/>
      <c r="B221" s="22"/>
      <c r="C221" s="49"/>
      <c r="D221" s="79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11"/>
    </row>
    <row r="222" spans="1:15" s="8" customFormat="1" x14ac:dyDescent="0.25">
      <c r="A222" s="17"/>
      <c r="B222" s="22"/>
      <c r="C222" s="49"/>
      <c r="D222" s="79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11"/>
    </row>
    <row r="223" spans="1:15" s="8" customFormat="1" x14ac:dyDescent="0.25">
      <c r="A223" s="17"/>
      <c r="B223" s="22"/>
      <c r="C223" s="49"/>
      <c r="D223" s="79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11"/>
    </row>
    <row r="224" spans="1:15" s="8" customFormat="1" x14ac:dyDescent="0.25">
      <c r="A224" s="17"/>
      <c r="B224" s="22"/>
      <c r="C224" s="49"/>
      <c r="D224" s="79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11"/>
    </row>
    <row r="225" spans="1:15" s="8" customFormat="1" x14ac:dyDescent="0.25">
      <c r="A225" s="17"/>
      <c r="B225" s="22"/>
      <c r="C225" s="49"/>
      <c r="D225" s="79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11"/>
    </row>
    <row r="226" spans="1:15" s="8" customFormat="1" x14ac:dyDescent="0.25">
      <c r="A226" s="17"/>
      <c r="B226" s="22"/>
      <c r="C226" s="49"/>
      <c r="D226" s="79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11"/>
    </row>
    <row r="227" spans="1:15" s="8" customFormat="1" x14ac:dyDescent="0.25">
      <c r="A227" s="17"/>
      <c r="B227" s="22"/>
      <c r="C227" s="49"/>
      <c r="D227" s="79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11"/>
    </row>
    <row r="228" spans="1:15" s="8" customFormat="1" x14ac:dyDescent="0.25">
      <c r="A228" s="17"/>
      <c r="B228" s="22"/>
      <c r="C228" s="49"/>
      <c r="D228" s="79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11"/>
    </row>
    <row r="229" spans="1:15" s="8" customFormat="1" x14ac:dyDescent="0.25">
      <c r="A229" s="17"/>
      <c r="B229" s="22"/>
      <c r="C229" s="49"/>
      <c r="D229" s="79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11"/>
    </row>
    <row r="230" spans="1:15" s="8" customFormat="1" x14ac:dyDescent="0.25">
      <c r="A230" s="17"/>
      <c r="B230" s="22"/>
      <c r="C230" s="49"/>
      <c r="D230" s="79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11"/>
    </row>
    <row r="231" spans="1:15" s="8" customFormat="1" x14ac:dyDescent="0.25">
      <c r="A231" s="17"/>
      <c r="B231" s="22"/>
      <c r="C231" s="49"/>
      <c r="D231" s="79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11"/>
    </row>
    <row r="232" spans="1:15" s="8" customFormat="1" x14ac:dyDescent="0.25">
      <c r="A232" s="17"/>
      <c r="B232" s="22"/>
      <c r="C232" s="49"/>
      <c r="D232" s="79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11"/>
    </row>
    <row r="233" spans="1:15" s="8" customFormat="1" x14ac:dyDescent="0.25">
      <c r="A233" s="17"/>
      <c r="B233" s="22"/>
      <c r="C233" s="49"/>
      <c r="D233" s="79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11"/>
    </row>
    <row r="234" spans="1:15" s="8" customFormat="1" x14ac:dyDescent="0.25">
      <c r="A234" s="17"/>
      <c r="B234" s="22"/>
      <c r="C234" s="49"/>
      <c r="D234" s="79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11"/>
    </row>
    <row r="235" spans="1:15" s="8" customFormat="1" x14ac:dyDescent="0.25">
      <c r="A235" s="17"/>
      <c r="B235" s="22"/>
      <c r="C235" s="49"/>
      <c r="D235" s="79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11"/>
    </row>
    <row r="236" spans="1:15" s="8" customFormat="1" x14ac:dyDescent="0.25">
      <c r="A236" s="17"/>
      <c r="B236" s="22"/>
      <c r="C236" s="49"/>
      <c r="D236" s="79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11"/>
    </row>
    <row r="237" spans="1:15" s="8" customFormat="1" x14ac:dyDescent="0.25">
      <c r="A237" s="17"/>
      <c r="B237" s="22"/>
      <c r="C237" s="49"/>
      <c r="D237" s="79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11"/>
    </row>
    <row r="238" spans="1:15" s="8" customFormat="1" x14ac:dyDescent="0.25">
      <c r="A238" s="17"/>
      <c r="B238" s="22"/>
      <c r="C238" s="49"/>
      <c r="D238" s="79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11"/>
    </row>
    <row r="239" spans="1:15" s="8" customFormat="1" x14ac:dyDescent="0.25">
      <c r="A239" s="17"/>
      <c r="B239" s="22"/>
      <c r="C239" s="49"/>
      <c r="D239" s="79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11"/>
    </row>
    <row r="240" spans="1:15" s="8" customFormat="1" x14ac:dyDescent="0.25">
      <c r="A240" s="17"/>
      <c r="B240" s="22"/>
      <c r="C240" s="49"/>
      <c r="D240" s="79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11"/>
    </row>
    <row r="241" spans="1:15" s="8" customFormat="1" x14ac:dyDescent="0.25">
      <c r="A241" s="17"/>
      <c r="B241" s="22"/>
      <c r="C241" s="49"/>
      <c r="D241" s="79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11"/>
    </row>
    <row r="242" spans="1:15" s="8" customFormat="1" x14ac:dyDescent="0.25">
      <c r="A242" s="17"/>
      <c r="B242" s="22"/>
      <c r="C242" s="49"/>
      <c r="D242" s="79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11"/>
    </row>
    <row r="243" spans="1:15" s="8" customFormat="1" x14ac:dyDescent="0.25">
      <c r="A243" s="17"/>
      <c r="B243" s="22"/>
      <c r="C243" s="49"/>
      <c r="D243" s="79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11"/>
    </row>
    <row r="244" spans="1:15" s="8" customFormat="1" x14ac:dyDescent="0.25">
      <c r="A244" s="17"/>
      <c r="B244" s="22"/>
      <c r="C244" s="49"/>
      <c r="D244" s="79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11"/>
    </row>
    <row r="245" spans="1:15" s="8" customFormat="1" x14ac:dyDescent="0.25">
      <c r="A245" s="17"/>
      <c r="B245" s="22"/>
      <c r="C245" s="49"/>
      <c r="D245" s="79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11"/>
    </row>
    <row r="246" spans="1:15" s="8" customFormat="1" x14ac:dyDescent="0.25">
      <c r="A246" s="17"/>
      <c r="B246" s="22"/>
      <c r="C246" s="49"/>
      <c r="D246" s="79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11"/>
    </row>
    <row r="247" spans="1:15" s="8" customFormat="1" x14ac:dyDescent="0.25">
      <c r="A247" s="17"/>
      <c r="B247" s="22"/>
      <c r="C247" s="49"/>
      <c r="D247" s="79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11"/>
    </row>
    <row r="248" spans="1:15" s="8" customFormat="1" x14ac:dyDescent="0.25">
      <c r="A248" s="17"/>
      <c r="B248" s="22"/>
      <c r="C248" s="49"/>
      <c r="D248" s="79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11"/>
    </row>
    <row r="249" spans="1:15" s="8" customFormat="1" x14ac:dyDescent="0.25">
      <c r="A249" s="17"/>
      <c r="B249" s="22"/>
      <c r="C249" s="49"/>
      <c r="D249" s="79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11"/>
    </row>
    <row r="250" spans="1:15" s="8" customFormat="1" x14ac:dyDescent="0.25">
      <c r="A250" s="17"/>
      <c r="B250" s="22"/>
      <c r="C250" s="49"/>
      <c r="D250" s="79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11"/>
    </row>
    <row r="251" spans="1:15" s="8" customFormat="1" x14ac:dyDescent="0.25">
      <c r="A251" s="17"/>
      <c r="B251" s="22"/>
      <c r="C251" s="49"/>
      <c r="D251" s="79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11"/>
    </row>
    <row r="252" spans="1:15" s="8" customFormat="1" x14ac:dyDescent="0.25">
      <c r="A252" s="17"/>
      <c r="B252" s="22"/>
      <c r="C252" s="49"/>
      <c r="D252" s="79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11"/>
    </row>
    <row r="253" spans="1:15" s="8" customFormat="1" x14ac:dyDescent="0.25">
      <c r="A253" s="17"/>
      <c r="B253" s="22"/>
      <c r="C253" s="49"/>
      <c r="D253" s="79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11"/>
    </row>
    <row r="254" spans="1:15" s="8" customFormat="1" x14ac:dyDescent="0.25">
      <c r="A254" s="17"/>
      <c r="B254" s="22"/>
      <c r="C254" s="49"/>
      <c r="D254" s="79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11"/>
    </row>
    <row r="255" spans="1:15" s="8" customFormat="1" x14ac:dyDescent="0.25">
      <c r="A255" s="17"/>
      <c r="B255" s="22"/>
      <c r="C255" s="49"/>
      <c r="D255" s="79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11"/>
    </row>
    <row r="256" spans="1:15" s="8" customFormat="1" x14ac:dyDescent="0.25">
      <c r="A256" s="17"/>
      <c r="B256" s="22"/>
      <c r="C256" s="49"/>
      <c r="D256" s="79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11"/>
    </row>
    <row r="257" spans="1:15" s="8" customFormat="1" x14ac:dyDescent="0.25">
      <c r="A257" s="17"/>
      <c r="B257" s="22"/>
      <c r="C257" s="49"/>
      <c r="D257" s="79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11"/>
    </row>
    <row r="258" spans="1:15" s="8" customFormat="1" x14ac:dyDescent="0.25">
      <c r="A258" s="17"/>
      <c r="B258" s="22"/>
      <c r="C258" s="49"/>
      <c r="D258" s="79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11"/>
    </row>
    <row r="259" spans="1:15" s="8" customFormat="1" x14ac:dyDescent="0.25">
      <c r="A259" s="17"/>
      <c r="B259" s="22"/>
      <c r="C259" s="49"/>
      <c r="D259" s="79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11"/>
    </row>
    <row r="260" spans="1:15" s="8" customFormat="1" x14ac:dyDescent="0.25">
      <c r="A260" s="17"/>
      <c r="B260" s="22"/>
      <c r="C260" s="49"/>
      <c r="D260" s="79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11"/>
    </row>
    <row r="261" spans="1:15" s="8" customFormat="1" x14ac:dyDescent="0.25">
      <c r="A261" s="17"/>
      <c r="B261" s="22"/>
      <c r="C261" s="49"/>
      <c r="D261" s="79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11"/>
    </row>
    <row r="262" spans="1:15" s="8" customFormat="1" x14ac:dyDescent="0.25">
      <c r="A262" s="17"/>
      <c r="B262" s="22"/>
      <c r="C262" s="49"/>
      <c r="D262" s="79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11"/>
    </row>
    <row r="263" spans="1:15" s="8" customFormat="1" x14ac:dyDescent="0.25">
      <c r="A263" s="17"/>
      <c r="B263" s="22"/>
      <c r="C263" s="49"/>
      <c r="D263" s="79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11"/>
    </row>
    <row r="264" spans="1:15" s="8" customFormat="1" x14ac:dyDescent="0.25">
      <c r="A264" s="17"/>
      <c r="B264" s="22"/>
      <c r="C264" s="49"/>
      <c r="D264" s="79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11"/>
    </row>
    <row r="265" spans="1:15" s="8" customFormat="1" x14ac:dyDescent="0.25">
      <c r="A265" s="17"/>
      <c r="B265" s="22"/>
      <c r="C265" s="49"/>
      <c r="D265" s="79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11"/>
    </row>
    <row r="266" spans="1:15" s="8" customFormat="1" x14ac:dyDescent="0.25">
      <c r="A266" s="17"/>
      <c r="B266" s="22"/>
      <c r="C266" s="49"/>
      <c r="D266" s="79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11"/>
    </row>
    <row r="267" spans="1:15" s="8" customFormat="1" x14ac:dyDescent="0.25">
      <c r="A267" s="17"/>
      <c r="B267" s="22"/>
      <c r="C267" s="49"/>
      <c r="D267" s="79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11"/>
    </row>
    <row r="268" spans="1:15" s="8" customFormat="1" x14ac:dyDescent="0.25">
      <c r="A268" s="17"/>
      <c r="B268" s="22"/>
      <c r="C268" s="49"/>
      <c r="D268" s="79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11"/>
    </row>
    <row r="269" spans="1:15" s="8" customFormat="1" x14ac:dyDescent="0.25">
      <c r="A269" s="17"/>
      <c r="B269" s="22"/>
      <c r="C269" s="49"/>
      <c r="D269" s="79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11"/>
    </row>
    <row r="270" spans="1:15" s="8" customFormat="1" x14ac:dyDescent="0.25">
      <c r="A270" s="17"/>
      <c r="B270" s="22"/>
      <c r="C270" s="49"/>
      <c r="D270" s="79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11"/>
    </row>
    <row r="271" spans="1:15" s="8" customFormat="1" x14ac:dyDescent="0.25">
      <c r="A271" s="17"/>
      <c r="B271" s="22"/>
      <c r="C271" s="49"/>
      <c r="D271" s="79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11"/>
    </row>
    <row r="272" spans="1:15" s="8" customFormat="1" x14ac:dyDescent="0.25">
      <c r="A272" s="17"/>
      <c r="B272" s="22"/>
      <c r="C272" s="49"/>
      <c r="D272" s="79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11"/>
    </row>
    <row r="273" spans="1:15" s="8" customFormat="1" x14ac:dyDescent="0.25">
      <c r="A273" s="17"/>
      <c r="B273" s="22"/>
      <c r="C273" s="49"/>
      <c r="D273" s="79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11"/>
    </row>
    <row r="274" spans="1:15" s="8" customFormat="1" x14ac:dyDescent="0.25">
      <c r="A274" s="17"/>
      <c r="B274" s="22"/>
      <c r="C274" s="49"/>
      <c r="D274" s="79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11"/>
    </row>
    <row r="275" spans="1:15" s="8" customFormat="1" x14ac:dyDescent="0.25">
      <c r="A275" s="17"/>
      <c r="B275" s="22"/>
      <c r="C275" s="49"/>
      <c r="D275" s="79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11"/>
    </row>
    <row r="276" spans="1:15" s="8" customFormat="1" x14ac:dyDescent="0.25">
      <c r="A276" s="17"/>
      <c r="B276" s="22"/>
      <c r="C276" s="49"/>
      <c r="D276" s="79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11"/>
    </row>
    <row r="277" spans="1:15" s="8" customFormat="1" x14ac:dyDescent="0.25">
      <c r="A277" s="17"/>
      <c r="B277" s="22"/>
      <c r="C277" s="49"/>
      <c r="D277" s="79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11"/>
    </row>
    <row r="278" spans="1:15" s="8" customFormat="1" x14ac:dyDescent="0.25">
      <c r="A278" s="17"/>
      <c r="B278" s="22"/>
      <c r="C278" s="49"/>
      <c r="D278" s="79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11"/>
    </row>
    <row r="279" spans="1:15" s="8" customFormat="1" x14ac:dyDescent="0.25">
      <c r="A279" s="17"/>
      <c r="B279" s="22"/>
      <c r="C279" s="49"/>
      <c r="D279" s="79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11"/>
    </row>
    <row r="280" spans="1:15" s="8" customFormat="1" x14ac:dyDescent="0.25">
      <c r="A280" s="17"/>
      <c r="B280" s="22"/>
      <c r="C280" s="49"/>
      <c r="D280" s="79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11"/>
    </row>
    <row r="281" spans="1:15" s="8" customFormat="1" x14ac:dyDescent="0.25">
      <c r="A281" s="17"/>
      <c r="B281" s="22"/>
      <c r="C281" s="49"/>
      <c r="D281" s="79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11"/>
    </row>
    <row r="282" spans="1:15" s="8" customFormat="1" x14ac:dyDescent="0.25">
      <c r="A282" s="17"/>
      <c r="B282" s="22"/>
      <c r="C282" s="49"/>
      <c r="D282" s="79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11"/>
    </row>
    <row r="283" spans="1:15" s="8" customFormat="1" x14ac:dyDescent="0.25">
      <c r="A283" s="17"/>
      <c r="B283" s="22"/>
      <c r="C283" s="49"/>
      <c r="D283" s="79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11"/>
    </row>
    <row r="284" spans="1:15" s="8" customFormat="1" x14ac:dyDescent="0.25">
      <c r="A284" s="17"/>
      <c r="B284" s="22"/>
      <c r="C284" s="49"/>
      <c r="D284" s="79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11"/>
    </row>
    <row r="285" spans="1:15" s="8" customFormat="1" x14ac:dyDescent="0.25">
      <c r="A285" s="17"/>
      <c r="B285" s="22"/>
      <c r="C285" s="49"/>
      <c r="D285" s="79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11"/>
    </row>
    <row r="286" spans="1:15" s="8" customFormat="1" x14ac:dyDescent="0.25">
      <c r="A286" s="17"/>
      <c r="B286" s="22"/>
      <c r="C286" s="49"/>
      <c r="D286" s="79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11"/>
    </row>
    <row r="287" spans="1:15" s="8" customFormat="1" x14ac:dyDescent="0.25">
      <c r="A287" s="17"/>
      <c r="B287" s="22"/>
      <c r="C287" s="49"/>
      <c r="D287" s="79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11"/>
    </row>
    <row r="288" spans="1:15" s="8" customFormat="1" x14ac:dyDescent="0.25">
      <c r="A288" s="17"/>
      <c r="B288" s="22"/>
      <c r="C288" s="49"/>
      <c r="D288" s="79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11"/>
    </row>
    <row r="289" spans="1:15" s="8" customFormat="1" x14ac:dyDescent="0.25">
      <c r="A289" s="17"/>
      <c r="B289" s="22"/>
      <c r="C289" s="49"/>
      <c r="D289" s="79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11"/>
    </row>
    <row r="290" spans="1:15" s="8" customFormat="1" x14ac:dyDescent="0.25">
      <c r="A290" s="17"/>
      <c r="B290" s="22"/>
      <c r="C290" s="49"/>
      <c r="D290" s="79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11"/>
    </row>
    <row r="291" spans="1:15" s="8" customFormat="1" x14ac:dyDescent="0.25">
      <c r="A291" s="17"/>
      <c r="B291" s="22"/>
      <c r="C291" s="49"/>
      <c r="D291" s="79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11"/>
    </row>
    <row r="292" spans="1:15" s="8" customFormat="1" x14ac:dyDescent="0.25">
      <c r="A292" s="17"/>
      <c r="B292" s="22"/>
      <c r="C292" s="49"/>
      <c r="D292" s="79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11"/>
    </row>
    <row r="293" spans="1:15" s="8" customFormat="1" x14ac:dyDescent="0.25">
      <c r="A293" s="17"/>
      <c r="B293" s="22"/>
      <c r="C293" s="49"/>
      <c r="D293" s="79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11"/>
    </row>
    <row r="294" spans="1:15" s="8" customFormat="1" x14ac:dyDescent="0.25">
      <c r="A294" s="17"/>
      <c r="B294" s="22"/>
      <c r="C294" s="49"/>
      <c r="D294" s="79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11"/>
    </row>
    <row r="295" spans="1:15" s="8" customFormat="1" x14ac:dyDescent="0.25">
      <c r="A295" s="17"/>
      <c r="B295" s="22"/>
      <c r="C295" s="49"/>
      <c r="D295" s="79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11"/>
    </row>
    <row r="296" spans="1:15" s="8" customFormat="1" x14ac:dyDescent="0.25">
      <c r="A296" s="17"/>
      <c r="B296" s="22"/>
      <c r="C296" s="49"/>
      <c r="D296" s="79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11"/>
    </row>
    <row r="297" spans="1:15" s="8" customFormat="1" x14ac:dyDescent="0.25">
      <c r="A297" s="17"/>
      <c r="B297" s="22"/>
      <c r="C297" s="49"/>
      <c r="D297" s="79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11"/>
    </row>
    <row r="298" spans="1:15" s="8" customFormat="1" x14ac:dyDescent="0.25">
      <c r="A298" s="17"/>
      <c r="B298" s="22"/>
      <c r="C298" s="49"/>
      <c r="D298" s="79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11"/>
    </row>
    <row r="299" spans="1:15" s="8" customFormat="1" x14ac:dyDescent="0.25">
      <c r="A299" s="17"/>
      <c r="B299" s="22"/>
      <c r="C299" s="49"/>
      <c r="D299" s="79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11"/>
    </row>
    <row r="300" spans="1:15" s="8" customFormat="1" x14ac:dyDescent="0.25">
      <c r="A300" s="17"/>
      <c r="B300" s="22"/>
      <c r="C300" s="49"/>
      <c r="D300" s="79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11"/>
    </row>
    <row r="301" spans="1:15" s="8" customFormat="1" x14ac:dyDescent="0.25">
      <c r="A301" s="17"/>
      <c r="B301" s="22"/>
      <c r="C301" s="49"/>
      <c r="D301" s="79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11"/>
    </row>
    <row r="302" spans="1:15" s="8" customFormat="1" x14ac:dyDescent="0.25">
      <c r="A302" s="17"/>
      <c r="B302" s="22"/>
      <c r="C302" s="49"/>
      <c r="D302" s="79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11"/>
    </row>
    <row r="303" spans="1:15" s="8" customFormat="1" x14ac:dyDescent="0.25">
      <c r="A303" s="17"/>
      <c r="B303" s="22"/>
      <c r="C303" s="49"/>
      <c r="D303" s="79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11"/>
    </row>
    <row r="304" spans="1:15" s="8" customFormat="1" x14ac:dyDescent="0.25">
      <c r="A304" s="17"/>
      <c r="B304" s="22"/>
      <c r="C304" s="49"/>
      <c r="D304" s="79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11"/>
    </row>
    <row r="305" spans="1:15" s="8" customFormat="1" x14ac:dyDescent="0.25">
      <c r="A305" s="17"/>
      <c r="B305" s="22"/>
      <c r="C305" s="49"/>
      <c r="D305" s="79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11"/>
    </row>
    <row r="306" spans="1:15" s="8" customFormat="1" x14ac:dyDescent="0.25">
      <c r="A306" s="17"/>
      <c r="B306" s="22"/>
      <c r="C306" s="49"/>
      <c r="D306" s="79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11"/>
    </row>
    <row r="307" spans="1:15" s="8" customFormat="1" x14ac:dyDescent="0.25">
      <c r="A307" s="17"/>
      <c r="B307" s="22"/>
      <c r="C307" s="49"/>
      <c r="D307" s="79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11"/>
    </row>
    <row r="308" spans="1:15" s="8" customFormat="1" x14ac:dyDescent="0.25">
      <c r="A308" s="17"/>
      <c r="B308" s="22"/>
      <c r="C308" s="49"/>
      <c r="D308" s="79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11"/>
    </row>
    <row r="309" spans="1:15" s="8" customFormat="1" x14ac:dyDescent="0.25">
      <c r="A309" s="17"/>
      <c r="B309" s="22"/>
      <c r="C309" s="49"/>
      <c r="D309" s="79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11"/>
    </row>
    <row r="310" spans="1:15" s="8" customFormat="1" x14ac:dyDescent="0.25">
      <c r="A310" s="17"/>
      <c r="B310" s="22"/>
      <c r="C310" s="49"/>
      <c r="D310" s="79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11"/>
    </row>
    <row r="311" spans="1:15" s="8" customFormat="1" x14ac:dyDescent="0.25">
      <c r="A311" s="17"/>
      <c r="B311" s="22"/>
      <c r="C311" s="49"/>
      <c r="D311" s="79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11"/>
    </row>
    <row r="312" spans="1:15" s="8" customFormat="1" x14ac:dyDescent="0.25">
      <c r="A312" s="17"/>
      <c r="B312" s="22"/>
      <c r="C312" s="49"/>
      <c r="D312" s="79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11"/>
    </row>
    <row r="313" spans="1:15" s="8" customFormat="1" x14ac:dyDescent="0.25">
      <c r="A313" s="17"/>
      <c r="B313" s="22"/>
      <c r="C313" s="49"/>
      <c r="D313" s="79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11"/>
    </row>
    <row r="314" spans="1:15" s="8" customFormat="1" x14ac:dyDescent="0.25">
      <c r="A314" s="17"/>
      <c r="B314" s="22"/>
      <c r="C314" s="49"/>
      <c r="D314" s="79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11"/>
    </row>
    <row r="315" spans="1:15" s="8" customFormat="1" x14ac:dyDescent="0.25">
      <c r="A315" s="17"/>
      <c r="B315" s="22"/>
      <c r="C315" s="49"/>
      <c r="D315" s="79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11"/>
    </row>
    <row r="316" spans="1:15" s="8" customFormat="1" x14ac:dyDescent="0.25">
      <c r="A316" s="17"/>
      <c r="B316" s="22"/>
      <c r="C316" s="49"/>
      <c r="D316" s="79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11"/>
    </row>
    <row r="317" spans="1:15" s="8" customFormat="1" x14ac:dyDescent="0.25">
      <c r="A317" s="17"/>
      <c r="B317" s="22"/>
      <c r="C317" s="49"/>
      <c r="D317" s="79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11"/>
    </row>
    <row r="318" spans="1:15" s="8" customFormat="1" x14ac:dyDescent="0.25">
      <c r="A318" s="17"/>
      <c r="B318" s="22"/>
      <c r="C318" s="49"/>
      <c r="D318" s="79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11"/>
    </row>
    <row r="319" spans="1:15" s="8" customFormat="1" x14ac:dyDescent="0.25">
      <c r="A319" s="17"/>
      <c r="B319" s="22"/>
      <c r="C319" s="49"/>
      <c r="D319" s="79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11"/>
    </row>
    <row r="320" spans="1:15" s="8" customFormat="1" x14ac:dyDescent="0.25">
      <c r="A320" s="17"/>
      <c r="B320" s="22"/>
      <c r="C320" s="49"/>
      <c r="D320" s="79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11"/>
    </row>
    <row r="321" spans="1:15" s="8" customFormat="1" x14ac:dyDescent="0.25">
      <c r="A321" s="17"/>
      <c r="B321" s="22"/>
      <c r="C321" s="49"/>
      <c r="D321" s="79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11"/>
    </row>
    <row r="322" spans="1:15" s="8" customFormat="1" x14ac:dyDescent="0.25">
      <c r="A322" s="17"/>
      <c r="B322" s="22"/>
      <c r="C322" s="49"/>
      <c r="D322" s="79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11"/>
    </row>
    <row r="323" spans="1:15" s="8" customFormat="1" x14ac:dyDescent="0.25">
      <c r="A323" s="17"/>
      <c r="B323" s="22"/>
      <c r="C323" s="49"/>
      <c r="D323" s="79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11"/>
    </row>
    <row r="324" spans="1:15" s="8" customFormat="1" x14ac:dyDescent="0.25">
      <c r="A324" s="17"/>
      <c r="B324" s="22"/>
      <c r="C324" s="49"/>
      <c r="D324" s="79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11"/>
    </row>
    <row r="325" spans="1:15" s="8" customFormat="1" x14ac:dyDescent="0.25">
      <c r="A325" s="17"/>
      <c r="B325" s="22"/>
      <c r="C325" s="49"/>
      <c r="D325" s="79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11"/>
    </row>
    <row r="326" spans="1:15" s="8" customFormat="1" x14ac:dyDescent="0.25">
      <c r="A326" s="17"/>
      <c r="B326" s="22"/>
      <c r="C326" s="49"/>
      <c r="D326" s="79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11"/>
    </row>
    <row r="327" spans="1:15" s="8" customFormat="1" x14ac:dyDescent="0.25">
      <c r="A327" s="17"/>
      <c r="B327" s="22"/>
      <c r="C327" s="49"/>
      <c r="D327" s="79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11"/>
    </row>
    <row r="328" spans="1:15" s="8" customFormat="1" x14ac:dyDescent="0.25">
      <c r="A328" s="17"/>
      <c r="B328" s="22"/>
      <c r="C328" s="49"/>
      <c r="D328" s="79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11"/>
    </row>
    <row r="329" spans="1:15" s="8" customFormat="1" x14ac:dyDescent="0.25">
      <c r="A329" s="17"/>
      <c r="B329" s="22"/>
      <c r="C329" s="49"/>
      <c r="D329" s="79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11"/>
    </row>
    <row r="330" spans="1:15" s="8" customFormat="1" x14ac:dyDescent="0.25">
      <c r="A330" s="17"/>
      <c r="B330" s="22"/>
      <c r="C330" s="49"/>
      <c r="D330" s="79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11"/>
    </row>
    <row r="331" spans="1:15" s="8" customFormat="1" x14ac:dyDescent="0.25">
      <c r="A331" s="17"/>
      <c r="B331" s="22"/>
      <c r="C331" s="49"/>
      <c r="D331" s="79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11"/>
    </row>
    <row r="332" spans="1:15" s="8" customFormat="1" x14ac:dyDescent="0.25">
      <c r="A332" s="17"/>
      <c r="B332" s="22"/>
      <c r="C332" s="49"/>
      <c r="D332" s="79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11"/>
    </row>
    <row r="333" spans="1:15" s="8" customFormat="1" x14ac:dyDescent="0.25">
      <c r="A333" s="17"/>
      <c r="B333" s="22"/>
      <c r="C333" s="49"/>
      <c r="D333" s="79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11"/>
    </row>
    <row r="334" spans="1:15" s="8" customFormat="1" x14ac:dyDescent="0.25">
      <c r="A334" s="17"/>
      <c r="B334" s="22"/>
      <c r="C334" s="49"/>
      <c r="D334" s="79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11"/>
    </row>
    <row r="335" spans="1:15" s="8" customFormat="1" x14ac:dyDescent="0.25">
      <c r="A335" s="17"/>
      <c r="B335" s="22"/>
      <c r="C335" s="49"/>
      <c r="D335" s="79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11"/>
    </row>
    <row r="336" spans="1:15" s="8" customFormat="1" x14ac:dyDescent="0.25">
      <c r="A336" s="17"/>
      <c r="B336" s="22"/>
      <c r="C336" s="49"/>
      <c r="D336" s="79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11"/>
    </row>
    <row r="337" spans="1:15" s="8" customFormat="1" x14ac:dyDescent="0.25">
      <c r="A337" s="17"/>
      <c r="B337" s="22"/>
      <c r="C337" s="49"/>
      <c r="D337" s="79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11"/>
    </row>
    <row r="338" spans="1:15" s="8" customFormat="1" x14ac:dyDescent="0.25">
      <c r="A338" s="17"/>
      <c r="B338" s="22"/>
      <c r="C338" s="49"/>
      <c r="D338" s="79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11"/>
    </row>
    <row r="339" spans="1:15" s="8" customFormat="1" x14ac:dyDescent="0.25">
      <c r="A339" s="17"/>
      <c r="B339" s="22"/>
      <c r="C339" s="49"/>
      <c r="D339" s="79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11"/>
    </row>
    <row r="340" spans="1:15" s="8" customFormat="1" x14ac:dyDescent="0.25">
      <c r="A340" s="17"/>
      <c r="B340" s="22"/>
      <c r="C340" s="49"/>
      <c r="D340" s="79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11"/>
    </row>
    <row r="341" spans="1:15" s="8" customFormat="1" x14ac:dyDescent="0.25">
      <c r="A341" s="17"/>
      <c r="B341" s="22"/>
      <c r="C341" s="49"/>
      <c r="D341" s="79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11"/>
    </row>
    <row r="342" spans="1:15" s="8" customFormat="1" x14ac:dyDescent="0.25">
      <c r="A342" s="17"/>
      <c r="B342" s="22"/>
      <c r="C342" s="49"/>
      <c r="D342" s="79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11"/>
    </row>
    <row r="343" spans="1:15" s="8" customFormat="1" x14ac:dyDescent="0.25">
      <c r="A343" s="17"/>
      <c r="B343" s="22"/>
      <c r="C343" s="49"/>
      <c r="D343" s="79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11"/>
    </row>
    <row r="344" spans="1:15" s="8" customFormat="1" x14ac:dyDescent="0.25">
      <c r="A344" s="17"/>
      <c r="B344" s="22"/>
      <c r="C344" s="49"/>
      <c r="D344" s="79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11"/>
    </row>
    <row r="345" spans="1:15" s="8" customFormat="1" x14ac:dyDescent="0.25">
      <c r="A345" s="17"/>
      <c r="B345" s="22"/>
      <c r="C345" s="49"/>
      <c r="D345" s="79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11"/>
    </row>
    <row r="346" spans="1:15" s="8" customFormat="1" x14ac:dyDescent="0.25">
      <c r="A346" s="17"/>
      <c r="B346" s="22"/>
      <c r="C346" s="49"/>
      <c r="D346" s="79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11"/>
    </row>
    <row r="347" spans="1:15" s="8" customFormat="1" x14ac:dyDescent="0.25">
      <c r="A347" s="17"/>
      <c r="B347" s="22"/>
      <c r="C347" s="49"/>
      <c r="D347" s="79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11"/>
    </row>
    <row r="348" spans="1:15" s="8" customFormat="1" x14ac:dyDescent="0.25">
      <c r="A348" s="17"/>
      <c r="B348" s="22"/>
      <c r="C348" s="49"/>
      <c r="D348" s="79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11"/>
    </row>
    <row r="349" spans="1:15" s="8" customFormat="1" x14ac:dyDescent="0.25">
      <c r="A349" s="17"/>
      <c r="B349" s="22"/>
      <c r="C349" s="49"/>
      <c r="D349" s="79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11"/>
    </row>
    <row r="350" spans="1:15" s="8" customFormat="1" x14ac:dyDescent="0.25">
      <c r="A350" s="17"/>
      <c r="B350" s="22"/>
      <c r="C350" s="49"/>
      <c r="D350" s="79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11"/>
    </row>
    <row r="351" spans="1:15" s="8" customFormat="1" x14ac:dyDescent="0.25">
      <c r="A351" s="17"/>
      <c r="B351" s="22"/>
      <c r="C351" s="49"/>
      <c r="D351" s="79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11"/>
    </row>
    <row r="352" spans="1:15" s="8" customFormat="1" x14ac:dyDescent="0.25">
      <c r="A352" s="17"/>
      <c r="B352" s="22"/>
      <c r="C352" s="49"/>
      <c r="D352" s="79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11"/>
    </row>
    <row r="353" spans="1:15" s="8" customFormat="1" x14ac:dyDescent="0.25">
      <c r="A353" s="17"/>
      <c r="B353" s="22"/>
      <c r="C353" s="49"/>
      <c r="D353" s="79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11"/>
    </row>
    <row r="354" spans="1:15" s="8" customFormat="1" x14ac:dyDescent="0.25">
      <c r="A354" s="17"/>
      <c r="B354" s="22"/>
      <c r="C354" s="49"/>
      <c r="D354" s="79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11"/>
    </row>
    <row r="355" spans="1:15" s="8" customFormat="1" x14ac:dyDescent="0.25">
      <c r="A355" s="17"/>
      <c r="B355" s="22"/>
      <c r="C355" s="49"/>
      <c r="D355" s="79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11"/>
    </row>
    <row r="356" spans="1:15" s="8" customFormat="1" x14ac:dyDescent="0.25">
      <c r="A356" s="17"/>
      <c r="B356" s="22"/>
      <c r="C356" s="49"/>
      <c r="D356" s="79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11"/>
    </row>
    <row r="357" spans="1:15" s="8" customFormat="1" x14ac:dyDescent="0.25">
      <c r="A357" s="17"/>
      <c r="B357" s="22"/>
      <c r="C357" s="49"/>
      <c r="D357" s="79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11"/>
    </row>
    <row r="358" spans="1:15" s="8" customFormat="1" x14ac:dyDescent="0.25">
      <c r="A358" s="17"/>
      <c r="B358" s="22"/>
      <c r="C358" s="49"/>
      <c r="D358" s="79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11"/>
    </row>
    <row r="359" spans="1:15" s="8" customFormat="1" x14ac:dyDescent="0.25">
      <c r="A359" s="17"/>
      <c r="B359" s="22"/>
      <c r="C359" s="49"/>
      <c r="D359" s="79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11"/>
    </row>
    <row r="360" spans="1:15" s="8" customFormat="1" x14ac:dyDescent="0.25">
      <c r="A360" s="17"/>
      <c r="B360" s="22"/>
      <c r="C360" s="49"/>
      <c r="D360" s="79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11"/>
    </row>
    <row r="361" spans="1:15" s="8" customFormat="1" x14ac:dyDescent="0.25">
      <c r="A361" s="17"/>
      <c r="B361" s="22"/>
      <c r="C361" s="49"/>
      <c r="D361" s="79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11"/>
    </row>
    <row r="362" spans="1:15" s="8" customFormat="1" x14ac:dyDescent="0.25">
      <c r="A362" s="17"/>
      <c r="B362" s="22"/>
      <c r="C362" s="49"/>
      <c r="D362" s="79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11"/>
    </row>
    <row r="363" spans="1:15" s="8" customFormat="1" x14ac:dyDescent="0.25">
      <c r="A363" s="17"/>
      <c r="B363" s="22"/>
      <c r="C363" s="49"/>
      <c r="D363" s="79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11"/>
    </row>
    <row r="364" spans="1:15" s="8" customFormat="1" x14ac:dyDescent="0.25">
      <c r="A364" s="17"/>
      <c r="B364" s="22"/>
      <c r="C364" s="49"/>
      <c r="D364" s="79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11"/>
    </row>
    <row r="365" spans="1:15" s="8" customFormat="1" x14ac:dyDescent="0.25">
      <c r="A365" s="17"/>
      <c r="B365" s="22"/>
      <c r="C365" s="49"/>
      <c r="D365" s="79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11"/>
    </row>
    <row r="366" spans="1:15" s="8" customFormat="1" x14ac:dyDescent="0.25">
      <c r="A366" s="17"/>
      <c r="B366" s="22"/>
      <c r="C366" s="49"/>
      <c r="D366" s="79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11"/>
    </row>
    <row r="367" spans="1:15" s="8" customFormat="1" x14ac:dyDescent="0.25">
      <c r="A367" s="17"/>
      <c r="B367" s="22"/>
      <c r="C367" s="49"/>
      <c r="D367" s="79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11"/>
    </row>
    <row r="368" spans="1:15" s="8" customFormat="1" x14ac:dyDescent="0.25">
      <c r="A368" s="17"/>
      <c r="B368" s="22"/>
      <c r="C368" s="49"/>
      <c r="D368" s="79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11"/>
    </row>
    <row r="369" spans="1:15" s="8" customFormat="1" x14ac:dyDescent="0.25">
      <c r="A369" s="17"/>
      <c r="B369" s="22"/>
      <c r="C369" s="49"/>
      <c r="D369" s="79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11"/>
    </row>
    <row r="370" spans="1:15" s="8" customFormat="1" x14ac:dyDescent="0.25">
      <c r="A370" s="17"/>
      <c r="B370" s="22"/>
      <c r="C370" s="49"/>
      <c r="D370" s="79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11"/>
    </row>
    <row r="371" spans="1:15" s="8" customFormat="1" x14ac:dyDescent="0.25">
      <c r="A371" s="17"/>
      <c r="B371" s="22"/>
      <c r="C371" s="49"/>
      <c r="D371" s="79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11"/>
    </row>
    <row r="372" spans="1:15" s="8" customFormat="1" x14ac:dyDescent="0.25">
      <c r="A372" s="17"/>
      <c r="B372" s="22"/>
      <c r="C372" s="49"/>
      <c r="D372" s="79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11"/>
    </row>
    <row r="373" spans="1:15" s="8" customFormat="1" x14ac:dyDescent="0.25">
      <c r="A373" s="17"/>
      <c r="B373" s="22"/>
      <c r="C373" s="49"/>
      <c r="D373" s="79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11"/>
    </row>
    <row r="374" spans="1:15" s="8" customFormat="1" x14ac:dyDescent="0.25">
      <c r="A374" s="17"/>
      <c r="B374" s="22"/>
      <c r="C374" s="49"/>
      <c r="D374" s="79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11"/>
    </row>
    <row r="375" spans="1:15" s="8" customFormat="1" x14ac:dyDescent="0.25">
      <c r="A375" s="17"/>
      <c r="B375" s="22"/>
      <c r="C375" s="49"/>
      <c r="D375" s="79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11"/>
    </row>
    <row r="376" spans="1:15" s="8" customFormat="1" x14ac:dyDescent="0.25">
      <c r="A376" s="17"/>
      <c r="B376" s="22"/>
      <c r="C376" s="49"/>
      <c r="D376" s="79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11"/>
    </row>
    <row r="377" spans="1:15" s="8" customFormat="1" x14ac:dyDescent="0.25">
      <c r="A377" s="17"/>
      <c r="B377" s="22"/>
      <c r="C377" s="49"/>
      <c r="D377" s="79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11"/>
    </row>
    <row r="378" spans="1:15" s="8" customFormat="1" x14ac:dyDescent="0.25">
      <c r="A378" s="17"/>
      <c r="B378" s="22"/>
      <c r="C378" s="49"/>
      <c r="D378" s="79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11"/>
    </row>
    <row r="379" spans="1:15" s="8" customFormat="1" x14ac:dyDescent="0.25">
      <c r="A379" s="17"/>
      <c r="B379" s="22"/>
      <c r="C379" s="49"/>
      <c r="D379" s="79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11"/>
    </row>
    <row r="380" spans="1:15" s="8" customFormat="1" x14ac:dyDescent="0.25">
      <c r="A380" s="17"/>
      <c r="B380" s="22"/>
      <c r="C380" s="49"/>
      <c r="D380" s="79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11"/>
    </row>
    <row r="381" spans="1:15" s="8" customFormat="1" x14ac:dyDescent="0.25">
      <c r="A381" s="17"/>
      <c r="B381" s="22"/>
      <c r="C381" s="49"/>
      <c r="D381" s="79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11"/>
    </row>
    <row r="382" spans="1:15" s="8" customFormat="1" x14ac:dyDescent="0.25">
      <c r="A382" s="17"/>
      <c r="B382" s="22"/>
      <c r="C382" s="49"/>
      <c r="D382" s="79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11"/>
    </row>
    <row r="383" spans="1:15" s="8" customFormat="1" x14ac:dyDescent="0.25">
      <c r="A383" s="17"/>
      <c r="B383" s="22"/>
      <c r="C383" s="49"/>
      <c r="D383" s="79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11"/>
    </row>
    <row r="384" spans="1:15" s="8" customFormat="1" x14ac:dyDescent="0.25">
      <c r="A384" s="17"/>
      <c r="B384" s="22"/>
      <c r="C384" s="49"/>
      <c r="D384" s="79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11"/>
    </row>
    <row r="385" spans="1:15" s="8" customFormat="1" x14ac:dyDescent="0.25">
      <c r="A385" s="17"/>
      <c r="B385" s="22"/>
      <c r="C385" s="49"/>
      <c r="D385" s="79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11"/>
    </row>
    <row r="386" spans="1:15" s="8" customFormat="1" x14ac:dyDescent="0.25">
      <c r="A386" s="17"/>
      <c r="B386" s="22"/>
      <c r="C386" s="49"/>
      <c r="D386" s="79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11"/>
    </row>
    <row r="387" spans="1:15" s="8" customFormat="1" x14ac:dyDescent="0.25">
      <c r="A387" s="17"/>
      <c r="B387" s="22"/>
      <c r="C387" s="49"/>
      <c r="D387" s="79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11"/>
    </row>
    <row r="388" spans="1:15" s="8" customFormat="1" x14ac:dyDescent="0.25">
      <c r="A388" s="17"/>
      <c r="B388" s="22"/>
      <c r="C388" s="49"/>
      <c r="D388" s="79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11"/>
    </row>
    <row r="389" spans="1:15" s="8" customFormat="1" x14ac:dyDescent="0.25">
      <c r="A389" s="17"/>
      <c r="B389" s="22"/>
      <c r="C389" s="49"/>
      <c r="D389" s="79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11"/>
    </row>
    <row r="390" spans="1:15" s="8" customFormat="1" x14ac:dyDescent="0.25">
      <c r="A390" s="17"/>
      <c r="B390" s="22"/>
      <c r="C390" s="49"/>
      <c r="D390" s="79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11"/>
    </row>
    <row r="391" spans="1:15" s="8" customFormat="1" x14ac:dyDescent="0.25">
      <c r="A391" s="17"/>
      <c r="B391" s="22"/>
      <c r="C391" s="49"/>
      <c r="D391" s="79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11"/>
    </row>
    <row r="392" spans="1:15" s="8" customFormat="1" x14ac:dyDescent="0.25">
      <c r="A392" s="17"/>
      <c r="B392" s="22"/>
      <c r="C392" s="49"/>
      <c r="D392" s="79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11"/>
    </row>
    <row r="393" spans="1:15" s="8" customFormat="1" x14ac:dyDescent="0.25">
      <c r="A393" s="17"/>
      <c r="B393" s="22"/>
      <c r="C393" s="49"/>
      <c r="D393" s="79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11"/>
    </row>
    <row r="394" spans="1:15" s="8" customFormat="1" x14ac:dyDescent="0.25">
      <c r="A394" s="17"/>
      <c r="B394" s="22"/>
      <c r="C394" s="49"/>
      <c r="D394" s="79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11"/>
    </row>
    <row r="395" spans="1:15" s="8" customFormat="1" x14ac:dyDescent="0.25">
      <c r="A395" s="17"/>
      <c r="B395" s="22"/>
      <c r="C395" s="49"/>
      <c r="D395" s="79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11"/>
    </row>
    <row r="396" spans="1:15" s="8" customFormat="1" x14ac:dyDescent="0.25">
      <c r="A396" s="17"/>
      <c r="B396" s="22"/>
      <c r="C396" s="49"/>
      <c r="D396" s="79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11"/>
    </row>
    <row r="397" spans="1:15" s="8" customFormat="1" x14ac:dyDescent="0.25">
      <c r="A397" s="17"/>
      <c r="B397" s="22"/>
      <c r="C397" s="49"/>
      <c r="D397" s="79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11"/>
    </row>
    <row r="398" spans="1:15" s="8" customFormat="1" x14ac:dyDescent="0.25">
      <c r="A398" s="17"/>
      <c r="B398" s="22"/>
      <c r="C398" s="49"/>
      <c r="D398" s="79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11"/>
    </row>
    <row r="399" spans="1:15" s="8" customFormat="1" x14ac:dyDescent="0.25">
      <c r="A399" s="17"/>
      <c r="B399" s="22"/>
      <c r="C399" s="49"/>
      <c r="D399" s="79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11"/>
    </row>
    <row r="400" spans="1:15" s="8" customFormat="1" x14ac:dyDescent="0.25">
      <c r="A400" s="17"/>
      <c r="B400" s="22"/>
      <c r="C400" s="49"/>
      <c r="D400" s="79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11"/>
    </row>
    <row r="401" spans="1:15" s="8" customFormat="1" x14ac:dyDescent="0.25">
      <c r="A401" s="17"/>
      <c r="B401" s="22"/>
      <c r="C401" s="49"/>
      <c r="D401" s="79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11"/>
    </row>
    <row r="402" spans="1:15" s="8" customFormat="1" x14ac:dyDescent="0.25">
      <c r="A402" s="17"/>
      <c r="B402" s="22"/>
      <c r="C402" s="49"/>
      <c r="D402" s="79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11"/>
    </row>
    <row r="403" spans="1:15" s="8" customFormat="1" x14ac:dyDescent="0.25">
      <c r="A403" s="17"/>
      <c r="B403" s="22"/>
      <c r="C403" s="49"/>
      <c r="D403" s="79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11"/>
    </row>
    <row r="404" spans="1:15" s="8" customFormat="1" x14ac:dyDescent="0.25">
      <c r="A404" s="17"/>
      <c r="B404" s="22"/>
      <c r="C404" s="49"/>
      <c r="D404" s="79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11"/>
    </row>
    <row r="405" spans="1:15" s="8" customFormat="1" x14ac:dyDescent="0.25">
      <c r="A405" s="17"/>
      <c r="B405" s="22"/>
      <c r="C405" s="49"/>
      <c r="D405" s="79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11"/>
    </row>
    <row r="406" spans="1:15" s="8" customFormat="1" x14ac:dyDescent="0.25">
      <c r="A406" s="17"/>
      <c r="B406" s="22"/>
      <c r="C406" s="49"/>
      <c r="D406" s="79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11"/>
    </row>
    <row r="407" spans="1:15" s="8" customFormat="1" x14ac:dyDescent="0.25">
      <c r="A407" s="17"/>
      <c r="B407" s="22"/>
      <c r="C407" s="49"/>
      <c r="D407" s="79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11"/>
    </row>
    <row r="408" spans="1:15" s="8" customFormat="1" x14ac:dyDescent="0.25">
      <c r="A408" s="17"/>
      <c r="B408" s="22"/>
      <c r="C408" s="49"/>
      <c r="D408" s="79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11"/>
    </row>
    <row r="409" spans="1:15" s="8" customFormat="1" x14ac:dyDescent="0.25">
      <c r="A409" s="17"/>
      <c r="B409" s="22"/>
      <c r="C409" s="49"/>
      <c r="D409" s="79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11"/>
    </row>
    <row r="410" spans="1:15" s="8" customFormat="1" x14ac:dyDescent="0.25">
      <c r="A410" s="17"/>
      <c r="B410" s="22"/>
      <c r="C410" s="49"/>
      <c r="D410" s="79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11"/>
    </row>
    <row r="411" spans="1:15" s="8" customFormat="1" x14ac:dyDescent="0.25">
      <c r="A411" s="17"/>
      <c r="B411" s="22"/>
      <c r="C411" s="49"/>
      <c r="D411" s="79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11"/>
    </row>
    <row r="412" spans="1:15" s="8" customFormat="1" x14ac:dyDescent="0.25">
      <c r="A412" s="17"/>
      <c r="B412" s="22"/>
      <c r="C412" s="49"/>
      <c r="D412" s="79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11"/>
    </row>
    <row r="413" spans="1:15" s="8" customFormat="1" x14ac:dyDescent="0.25">
      <c r="A413" s="17"/>
      <c r="B413" s="22"/>
      <c r="C413" s="49"/>
      <c r="D413" s="79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11"/>
    </row>
    <row r="414" spans="1:15" s="8" customFormat="1" x14ac:dyDescent="0.25">
      <c r="A414" s="17"/>
      <c r="B414" s="22"/>
      <c r="C414" s="49"/>
      <c r="D414" s="79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11"/>
    </row>
    <row r="415" spans="1:15" s="8" customFormat="1" x14ac:dyDescent="0.25">
      <c r="A415" s="17"/>
      <c r="B415" s="22"/>
      <c r="C415" s="49"/>
      <c r="D415" s="79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11"/>
    </row>
    <row r="416" spans="1:15" s="8" customFormat="1" x14ac:dyDescent="0.25">
      <c r="A416" s="17"/>
      <c r="B416" s="22"/>
      <c r="C416" s="49"/>
      <c r="D416" s="79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11"/>
    </row>
    <row r="417" spans="1:15" s="8" customFormat="1" x14ac:dyDescent="0.25">
      <c r="A417" s="17"/>
      <c r="B417" s="22"/>
      <c r="C417" s="49"/>
      <c r="D417" s="79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11"/>
    </row>
    <row r="418" spans="1:15" s="8" customFormat="1" x14ac:dyDescent="0.25">
      <c r="A418" s="17"/>
      <c r="B418" s="22"/>
      <c r="C418" s="49"/>
      <c r="D418" s="79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11"/>
    </row>
    <row r="419" spans="1:15" s="8" customFormat="1" x14ac:dyDescent="0.25">
      <c r="A419" s="17"/>
      <c r="B419" s="22"/>
      <c r="C419" s="49"/>
      <c r="D419" s="79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11"/>
    </row>
    <row r="420" spans="1:15" s="8" customFormat="1" x14ac:dyDescent="0.25">
      <c r="A420" s="17"/>
      <c r="B420" s="22"/>
      <c r="C420" s="49"/>
      <c r="D420" s="79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11"/>
    </row>
    <row r="421" spans="1:15" s="8" customFormat="1" x14ac:dyDescent="0.25">
      <c r="A421" s="17"/>
      <c r="B421" s="22"/>
      <c r="C421" s="49"/>
      <c r="D421" s="79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11"/>
    </row>
    <row r="422" spans="1:15" s="8" customFormat="1" x14ac:dyDescent="0.25">
      <c r="A422" s="17"/>
      <c r="B422" s="22"/>
      <c r="C422" s="49"/>
      <c r="D422" s="79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11"/>
    </row>
    <row r="423" spans="1:15" s="8" customFormat="1" x14ac:dyDescent="0.25">
      <c r="A423" s="17"/>
      <c r="B423" s="22"/>
      <c r="C423" s="49"/>
      <c r="D423" s="79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11"/>
    </row>
    <row r="424" spans="1:15" s="8" customFormat="1" x14ac:dyDescent="0.25">
      <c r="A424" s="17"/>
      <c r="B424" s="22"/>
      <c r="C424" s="49"/>
      <c r="D424" s="79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11"/>
    </row>
    <row r="425" spans="1:15" s="8" customFormat="1" x14ac:dyDescent="0.25">
      <c r="A425" s="17"/>
      <c r="B425" s="22"/>
      <c r="C425" s="49"/>
      <c r="D425" s="79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11"/>
    </row>
    <row r="426" spans="1:15" s="8" customFormat="1" x14ac:dyDescent="0.25">
      <c r="A426" s="17"/>
      <c r="B426" s="22"/>
      <c r="C426" s="49"/>
      <c r="D426" s="79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11"/>
    </row>
    <row r="427" spans="1:15" s="8" customFormat="1" x14ac:dyDescent="0.25">
      <c r="A427" s="17"/>
      <c r="B427" s="22"/>
      <c r="C427" s="49"/>
      <c r="D427" s="79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11"/>
    </row>
    <row r="428" spans="1:15" s="8" customFormat="1" x14ac:dyDescent="0.25">
      <c r="A428" s="17"/>
      <c r="B428" s="22"/>
      <c r="C428" s="49"/>
      <c r="D428" s="79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11"/>
    </row>
    <row r="429" spans="1:15" s="8" customFormat="1" x14ac:dyDescent="0.25">
      <c r="A429" s="17"/>
      <c r="B429" s="22"/>
      <c r="C429" s="49"/>
      <c r="D429" s="79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11"/>
    </row>
    <row r="430" spans="1:15" s="8" customFormat="1" x14ac:dyDescent="0.25">
      <c r="A430" s="17"/>
      <c r="B430" s="22"/>
      <c r="C430" s="49"/>
      <c r="D430" s="79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11"/>
    </row>
    <row r="431" spans="1:15" s="8" customFormat="1" x14ac:dyDescent="0.25">
      <c r="A431" s="17"/>
      <c r="B431" s="22"/>
      <c r="C431" s="49"/>
      <c r="D431" s="79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11"/>
    </row>
    <row r="432" spans="1:15" s="8" customFormat="1" x14ac:dyDescent="0.25">
      <c r="A432" s="17"/>
      <c r="B432" s="22"/>
      <c r="C432" s="49"/>
      <c r="D432" s="79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11"/>
    </row>
    <row r="433" spans="1:15" s="8" customFormat="1" x14ac:dyDescent="0.25">
      <c r="A433" s="17"/>
      <c r="B433" s="22"/>
      <c r="C433" s="49"/>
      <c r="D433" s="79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11"/>
    </row>
    <row r="434" spans="1:15" s="8" customFormat="1" x14ac:dyDescent="0.25">
      <c r="A434" s="17"/>
      <c r="B434" s="22"/>
      <c r="C434" s="49"/>
      <c r="D434" s="79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11"/>
    </row>
    <row r="435" spans="1:15" s="8" customFormat="1" x14ac:dyDescent="0.25">
      <c r="A435" s="17"/>
      <c r="B435" s="22"/>
      <c r="C435" s="49"/>
      <c r="D435" s="79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11"/>
    </row>
    <row r="436" spans="1:15" s="8" customFormat="1" x14ac:dyDescent="0.25">
      <c r="A436" s="17"/>
      <c r="B436" s="22"/>
      <c r="C436" s="49"/>
      <c r="D436" s="79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11"/>
    </row>
    <row r="437" spans="1:15" s="8" customFormat="1" x14ac:dyDescent="0.25">
      <c r="A437" s="17"/>
      <c r="B437" s="22"/>
      <c r="C437" s="49"/>
      <c r="D437" s="79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11"/>
    </row>
    <row r="438" spans="1:15" s="8" customFormat="1" x14ac:dyDescent="0.25">
      <c r="A438" s="17"/>
      <c r="B438" s="22"/>
      <c r="C438" s="49"/>
      <c r="D438" s="79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11"/>
    </row>
    <row r="439" spans="1:15" s="8" customFormat="1" x14ac:dyDescent="0.25">
      <c r="A439" s="17"/>
      <c r="B439" s="22"/>
      <c r="C439" s="49"/>
      <c r="D439" s="79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11"/>
    </row>
    <row r="440" spans="1:15" s="8" customFormat="1" x14ac:dyDescent="0.25">
      <c r="A440" s="17"/>
      <c r="B440" s="22"/>
      <c r="C440" s="49"/>
      <c r="D440" s="79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11"/>
    </row>
    <row r="441" spans="1:15" s="8" customFormat="1" x14ac:dyDescent="0.25">
      <c r="A441" s="17"/>
      <c r="B441" s="22"/>
      <c r="C441" s="49"/>
      <c r="D441" s="79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11"/>
    </row>
    <row r="442" spans="1:15" s="8" customFormat="1" x14ac:dyDescent="0.25">
      <c r="A442" s="17"/>
      <c r="B442" s="22"/>
      <c r="C442" s="49"/>
      <c r="D442" s="79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11"/>
    </row>
    <row r="443" spans="1:15" s="8" customFormat="1" x14ac:dyDescent="0.25">
      <c r="A443" s="17"/>
      <c r="B443" s="22"/>
      <c r="C443" s="49"/>
      <c r="D443" s="79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11"/>
    </row>
    <row r="444" spans="1:15" s="8" customFormat="1" x14ac:dyDescent="0.25">
      <c r="A444" s="17"/>
      <c r="B444" s="22"/>
      <c r="C444" s="49"/>
      <c r="D444" s="79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11"/>
    </row>
    <row r="445" spans="1:15" s="8" customFormat="1" x14ac:dyDescent="0.25">
      <c r="A445" s="17"/>
      <c r="B445" s="22"/>
      <c r="C445" s="49"/>
      <c r="D445" s="79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11"/>
    </row>
    <row r="446" spans="1:15" s="8" customFormat="1" x14ac:dyDescent="0.25">
      <c r="A446" s="17"/>
      <c r="B446" s="22"/>
      <c r="C446" s="49"/>
      <c r="D446" s="79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11"/>
    </row>
    <row r="447" spans="1:15" s="8" customFormat="1" x14ac:dyDescent="0.25">
      <c r="A447" s="17"/>
      <c r="B447" s="22"/>
      <c r="C447" s="49"/>
      <c r="D447" s="79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11"/>
    </row>
    <row r="448" spans="1:15" s="8" customFormat="1" x14ac:dyDescent="0.25">
      <c r="A448" s="17"/>
      <c r="B448" s="22"/>
      <c r="C448" s="49"/>
      <c r="D448" s="79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11"/>
    </row>
    <row r="449" spans="1:15" s="8" customFormat="1" x14ac:dyDescent="0.25">
      <c r="A449" s="17"/>
      <c r="B449" s="22"/>
      <c r="C449" s="49"/>
      <c r="D449" s="79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11"/>
    </row>
    <row r="450" spans="1:15" s="8" customFormat="1" x14ac:dyDescent="0.25">
      <c r="A450" s="17"/>
      <c r="B450" s="22"/>
      <c r="C450" s="49"/>
      <c r="D450" s="79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11"/>
    </row>
    <row r="451" spans="1:15" s="8" customFormat="1" x14ac:dyDescent="0.25">
      <c r="A451" s="17"/>
      <c r="B451" s="22"/>
      <c r="C451" s="49"/>
      <c r="D451" s="79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11"/>
    </row>
    <row r="452" spans="1:15" s="8" customFormat="1" x14ac:dyDescent="0.25">
      <c r="A452" s="17"/>
      <c r="B452" s="22"/>
      <c r="C452" s="49"/>
      <c r="D452" s="79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11"/>
    </row>
    <row r="453" spans="1:15" s="8" customFormat="1" x14ac:dyDescent="0.25">
      <c r="A453" s="17"/>
      <c r="B453" s="22"/>
      <c r="C453" s="49"/>
      <c r="D453" s="79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11"/>
    </row>
    <row r="454" spans="1:15" s="8" customFormat="1" x14ac:dyDescent="0.25">
      <c r="A454" s="17"/>
      <c r="B454" s="22"/>
      <c r="C454" s="49"/>
      <c r="D454" s="79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11"/>
    </row>
    <row r="455" spans="1:15" s="8" customFormat="1" x14ac:dyDescent="0.25">
      <c r="A455" s="17"/>
      <c r="B455" s="22"/>
      <c r="C455" s="49"/>
      <c r="D455" s="79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11"/>
    </row>
    <row r="456" spans="1:15" s="8" customFormat="1" x14ac:dyDescent="0.25">
      <c r="A456" s="17"/>
      <c r="B456" s="22"/>
      <c r="C456" s="49"/>
      <c r="D456" s="79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11"/>
    </row>
    <row r="457" spans="1:15" s="8" customFormat="1" x14ac:dyDescent="0.25">
      <c r="A457" s="17"/>
      <c r="B457" s="22"/>
      <c r="C457" s="49"/>
      <c r="D457" s="79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11"/>
    </row>
    <row r="458" spans="1:15" s="8" customFormat="1" x14ac:dyDescent="0.25">
      <c r="A458" s="17"/>
      <c r="B458" s="22"/>
      <c r="C458" s="49"/>
      <c r="D458" s="79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11"/>
    </row>
    <row r="459" spans="1:15" s="8" customFormat="1" x14ac:dyDescent="0.25">
      <c r="A459" s="17"/>
      <c r="B459" s="22"/>
      <c r="C459" s="49"/>
      <c r="D459" s="79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11"/>
    </row>
    <row r="460" spans="1:15" s="8" customFormat="1" x14ac:dyDescent="0.25">
      <c r="A460" s="17"/>
      <c r="B460" s="22"/>
      <c r="C460" s="49"/>
      <c r="D460" s="79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11"/>
    </row>
    <row r="461" spans="1:15" s="8" customFormat="1" x14ac:dyDescent="0.25">
      <c r="A461" s="17"/>
      <c r="B461" s="22"/>
      <c r="C461" s="49"/>
      <c r="D461" s="79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11"/>
    </row>
    <row r="462" spans="1:15" s="8" customFormat="1" x14ac:dyDescent="0.25">
      <c r="A462" s="17"/>
      <c r="B462" s="22"/>
      <c r="C462" s="49"/>
      <c r="D462" s="79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11"/>
    </row>
    <row r="463" spans="1:15" s="8" customFormat="1" x14ac:dyDescent="0.25">
      <c r="A463" s="17"/>
      <c r="B463" s="22"/>
      <c r="C463" s="49"/>
      <c r="D463" s="79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11"/>
    </row>
    <row r="464" spans="1:15" s="8" customFormat="1" x14ac:dyDescent="0.25">
      <c r="A464" s="17"/>
      <c r="B464" s="22"/>
      <c r="C464" s="49"/>
      <c r="D464" s="79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11"/>
    </row>
    <row r="465" spans="1:15" s="8" customFormat="1" x14ac:dyDescent="0.25">
      <c r="A465" s="17"/>
      <c r="B465" s="22"/>
      <c r="C465" s="49"/>
      <c r="D465" s="79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11"/>
    </row>
    <row r="466" spans="1:15" s="8" customFormat="1" x14ac:dyDescent="0.25">
      <c r="A466" s="17"/>
      <c r="B466" s="22"/>
      <c r="C466" s="49"/>
      <c r="D466" s="79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11"/>
    </row>
    <row r="467" spans="1:15" s="8" customFormat="1" x14ac:dyDescent="0.25">
      <c r="A467" s="17"/>
      <c r="B467" s="22"/>
      <c r="C467" s="49"/>
      <c r="D467" s="79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11"/>
    </row>
    <row r="468" spans="1:15" s="8" customFormat="1" x14ac:dyDescent="0.25">
      <c r="A468" s="17"/>
      <c r="B468" s="22"/>
      <c r="C468" s="49"/>
      <c r="D468" s="79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11"/>
    </row>
    <row r="469" spans="1:15" s="8" customFormat="1" x14ac:dyDescent="0.25">
      <c r="A469" s="17"/>
      <c r="B469" s="22"/>
      <c r="C469" s="49"/>
      <c r="D469" s="79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11"/>
    </row>
    <row r="470" spans="1:15" s="8" customFormat="1" x14ac:dyDescent="0.25">
      <c r="A470" s="17"/>
      <c r="B470" s="22"/>
      <c r="C470" s="49"/>
      <c r="D470" s="79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11"/>
    </row>
    <row r="471" spans="1:15" s="8" customFormat="1" x14ac:dyDescent="0.25">
      <c r="A471" s="17"/>
      <c r="B471" s="22"/>
      <c r="C471" s="49"/>
      <c r="D471" s="79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11"/>
    </row>
    <row r="472" spans="1:15" s="8" customFormat="1" x14ac:dyDescent="0.25">
      <c r="A472" s="17"/>
      <c r="B472" s="22"/>
      <c r="C472" s="49"/>
      <c r="D472" s="79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11"/>
    </row>
    <row r="473" spans="1:15" s="8" customFormat="1" x14ac:dyDescent="0.25">
      <c r="A473" s="17"/>
      <c r="B473" s="22"/>
      <c r="C473" s="49"/>
      <c r="D473" s="79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11"/>
    </row>
    <row r="474" spans="1:15" s="8" customFormat="1" x14ac:dyDescent="0.25">
      <c r="A474" s="17"/>
      <c r="B474" s="22"/>
      <c r="C474" s="49"/>
      <c r="D474" s="79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11"/>
    </row>
    <row r="475" spans="1:15" s="8" customFormat="1" x14ac:dyDescent="0.25">
      <c r="A475" s="17"/>
      <c r="B475" s="22"/>
      <c r="C475" s="49"/>
      <c r="D475" s="79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11"/>
    </row>
    <row r="476" spans="1:15" s="8" customFormat="1" x14ac:dyDescent="0.25">
      <c r="A476" s="17"/>
      <c r="B476" s="22"/>
      <c r="C476" s="49"/>
      <c r="D476" s="79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11"/>
    </row>
    <row r="477" spans="1:15" s="8" customFormat="1" x14ac:dyDescent="0.25">
      <c r="A477" s="17"/>
      <c r="B477" s="22"/>
      <c r="C477" s="49"/>
      <c r="D477" s="79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11"/>
    </row>
    <row r="478" spans="1:15" s="8" customFormat="1" x14ac:dyDescent="0.25">
      <c r="A478" s="17"/>
      <c r="B478" s="22"/>
      <c r="C478" s="49"/>
      <c r="D478" s="79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11"/>
    </row>
    <row r="479" spans="1:15" s="8" customFormat="1" x14ac:dyDescent="0.25">
      <c r="A479" s="17"/>
      <c r="B479" s="22"/>
      <c r="C479" s="49"/>
      <c r="D479" s="79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11"/>
    </row>
    <row r="480" spans="1:15" s="8" customFormat="1" x14ac:dyDescent="0.25">
      <c r="A480" s="17"/>
      <c r="B480" s="22"/>
      <c r="C480" s="49"/>
      <c r="D480" s="79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11"/>
    </row>
    <row r="481" spans="1:15" s="8" customFormat="1" x14ac:dyDescent="0.25">
      <c r="A481" s="17"/>
      <c r="B481" s="22"/>
      <c r="C481" s="49"/>
      <c r="D481" s="79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11"/>
    </row>
    <row r="482" spans="1:15" s="8" customFormat="1" x14ac:dyDescent="0.25">
      <c r="A482" s="17"/>
      <c r="B482" s="22"/>
      <c r="C482" s="49"/>
      <c r="D482" s="79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11"/>
    </row>
    <row r="483" spans="1:15" s="8" customFormat="1" x14ac:dyDescent="0.25">
      <c r="A483" s="17"/>
      <c r="B483" s="22"/>
      <c r="C483" s="49"/>
      <c r="D483" s="79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11"/>
    </row>
    <row r="484" spans="1:15" s="8" customFormat="1" x14ac:dyDescent="0.25">
      <c r="A484" s="17"/>
      <c r="B484" s="22"/>
      <c r="C484" s="49"/>
      <c r="D484" s="79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11"/>
    </row>
    <row r="485" spans="1:15" s="8" customFormat="1" x14ac:dyDescent="0.25">
      <c r="A485" s="17"/>
      <c r="B485" s="22"/>
      <c r="C485" s="49"/>
      <c r="D485" s="79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11"/>
    </row>
    <row r="486" spans="1:15" s="8" customFormat="1" x14ac:dyDescent="0.25">
      <c r="A486" s="17"/>
      <c r="B486" s="22"/>
      <c r="C486" s="49"/>
      <c r="D486" s="79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11"/>
    </row>
    <row r="487" spans="1:15" s="8" customFormat="1" x14ac:dyDescent="0.25">
      <c r="A487" s="17"/>
      <c r="B487" s="22"/>
      <c r="C487" s="49"/>
      <c r="D487" s="79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11"/>
    </row>
    <row r="488" spans="1:15" s="8" customFormat="1" x14ac:dyDescent="0.25">
      <c r="A488" s="17"/>
      <c r="B488" s="22"/>
      <c r="C488" s="49"/>
      <c r="D488" s="79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11"/>
    </row>
    <row r="489" spans="1:15" s="8" customFormat="1" x14ac:dyDescent="0.25">
      <c r="A489" s="17"/>
      <c r="B489" s="22"/>
      <c r="C489" s="49"/>
      <c r="D489" s="79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11"/>
    </row>
    <row r="490" spans="1:15" s="8" customFormat="1" x14ac:dyDescent="0.25">
      <c r="A490" s="17"/>
      <c r="B490" s="22"/>
      <c r="C490" s="49"/>
      <c r="D490" s="79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11"/>
    </row>
    <row r="491" spans="1:15" s="8" customFormat="1" x14ac:dyDescent="0.25">
      <c r="A491" s="17"/>
      <c r="B491" s="22"/>
      <c r="C491" s="49"/>
      <c r="D491" s="79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11"/>
    </row>
    <row r="492" spans="1:15" s="8" customFormat="1" x14ac:dyDescent="0.25">
      <c r="A492" s="17"/>
      <c r="B492" s="22"/>
      <c r="C492" s="49"/>
      <c r="D492" s="79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11"/>
    </row>
    <row r="493" spans="1:15" s="8" customFormat="1" x14ac:dyDescent="0.25">
      <c r="A493" s="17"/>
      <c r="B493" s="22"/>
      <c r="C493" s="49"/>
      <c r="D493" s="79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11"/>
    </row>
    <row r="494" spans="1:15" s="8" customFormat="1" x14ac:dyDescent="0.25">
      <c r="A494" s="17"/>
      <c r="B494" s="22"/>
      <c r="C494" s="49"/>
      <c r="D494" s="79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11"/>
    </row>
    <row r="495" spans="1:15" s="8" customFormat="1" x14ac:dyDescent="0.25">
      <c r="A495" s="17"/>
      <c r="B495" s="22"/>
      <c r="C495" s="49"/>
      <c r="D495" s="79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11"/>
    </row>
    <row r="496" spans="1:15" s="8" customFormat="1" x14ac:dyDescent="0.25">
      <c r="A496" s="17"/>
      <c r="B496" s="22"/>
      <c r="C496" s="49"/>
      <c r="D496" s="79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11"/>
    </row>
    <row r="497" spans="1:15" s="8" customFormat="1" x14ac:dyDescent="0.25">
      <c r="A497" s="17"/>
      <c r="B497" s="22"/>
      <c r="C497" s="49"/>
      <c r="D497" s="79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11"/>
    </row>
    <row r="498" spans="1:15" s="8" customFormat="1" x14ac:dyDescent="0.25">
      <c r="A498" s="17"/>
      <c r="B498" s="22"/>
      <c r="C498" s="49"/>
      <c r="D498" s="79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11"/>
    </row>
    <row r="499" spans="1:15" s="8" customFormat="1" x14ac:dyDescent="0.25">
      <c r="A499" s="17"/>
      <c r="B499" s="22"/>
      <c r="C499" s="49"/>
      <c r="D499" s="79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11"/>
    </row>
    <row r="500" spans="1:15" s="8" customFormat="1" x14ac:dyDescent="0.25">
      <c r="A500" s="17"/>
      <c r="B500" s="22"/>
      <c r="C500" s="49"/>
      <c r="D500" s="79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11"/>
    </row>
    <row r="501" spans="1:15" s="8" customFormat="1" x14ac:dyDescent="0.25">
      <c r="A501" s="17"/>
      <c r="B501" s="22"/>
      <c r="C501" s="49"/>
      <c r="D501" s="79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11"/>
    </row>
    <row r="502" spans="1:15" s="8" customFormat="1" x14ac:dyDescent="0.25">
      <c r="A502" s="17"/>
      <c r="B502" s="22"/>
      <c r="C502" s="49"/>
      <c r="D502" s="79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11"/>
    </row>
    <row r="503" spans="1:15" s="8" customFormat="1" x14ac:dyDescent="0.25">
      <c r="A503" s="17"/>
      <c r="B503" s="22"/>
      <c r="C503" s="49"/>
      <c r="D503" s="79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11"/>
    </row>
    <row r="504" spans="1:15" s="8" customFormat="1" x14ac:dyDescent="0.25">
      <c r="A504" s="17"/>
      <c r="B504" s="22"/>
      <c r="C504" s="49"/>
      <c r="D504" s="79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11"/>
    </row>
    <row r="505" spans="1:15" s="8" customFormat="1" x14ac:dyDescent="0.25">
      <c r="A505" s="17"/>
      <c r="B505" s="22"/>
      <c r="C505" s="49"/>
      <c r="D505" s="79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11"/>
    </row>
    <row r="506" spans="1:15" s="8" customFormat="1" x14ac:dyDescent="0.25">
      <c r="A506" s="17"/>
      <c r="B506" s="22"/>
      <c r="C506" s="49"/>
      <c r="D506" s="79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11"/>
    </row>
    <row r="507" spans="1:15" s="8" customFormat="1" x14ac:dyDescent="0.25">
      <c r="A507" s="17"/>
      <c r="B507" s="22"/>
      <c r="C507" s="49"/>
      <c r="D507" s="79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11"/>
    </row>
    <row r="508" spans="1:15" s="8" customFormat="1" x14ac:dyDescent="0.25">
      <c r="A508" s="17"/>
      <c r="B508" s="22"/>
      <c r="C508" s="49"/>
      <c r="D508" s="79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11"/>
    </row>
    <row r="509" spans="1:15" s="8" customFormat="1" x14ac:dyDescent="0.25">
      <c r="A509" s="17"/>
      <c r="B509" s="22"/>
      <c r="C509" s="49"/>
      <c r="D509" s="79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11"/>
    </row>
    <row r="510" spans="1:15" s="8" customFormat="1" x14ac:dyDescent="0.25">
      <c r="A510" s="17"/>
      <c r="B510" s="22"/>
      <c r="C510" s="49"/>
      <c r="D510" s="79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11"/>
    </row>
    <row r="511" spans="1:15" s="8" customFormat="1" x14ac:dyDescent="0.25">
      <c r="A511" s="17"/>
      <c r="B511" s="22"/>
      <c r="C511" s="49"/>
      <c r="D511" s="79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11"/>
    </row>
    <row r="512" spans="1:15" s="8" customFormat="1" x14ac:dyDescent="0.25">
      <c r="A512" s="17"/>
      <c r="B512" s="22"/>
      <c r="C512" s="49"/>
      <c r="D512" s="79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11"/>
    </row>
    <row r="513" spans="1:15" s="8" customFormat="1" x14ac:dyDescent="0.25">
      <c r="A513" s="17"/>
      <c r="B513" s="22"/>
      <c r="C513" s="49"/>
      <c r="D513" s="79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11"/>
    </row>
    <row r="514" spans="1:15" s="8" customFormat="1" x14ac:dyDescent="0.25">
      <c r="A514" s="17"/>
      <c r="B514" s="22"/>
      <c r="C514" s="49"/>
      <c r="D514" s="79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11"/>
    </row>
    <row r="515" spans="1:15" s="8" customFormat="1" x14ac:dyDescent="0.25">
      <c r="A515" s="17"/>
      <c r="B515" s="22"/>
      <c r="C515" s="49"/>
      <c r="D515" s="79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11"/>
    </row>
    <row r="516" spans="1:15" s="8" customFormat="1" x14ac:dyDescent="0.25">
      <c r="A516" s="17"/>
      <c r="B516" s="22"/>
      <c r="C516" s="49"/>
      <c r="D516" s="79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11"/>
    </row>
    <row r="517" spans="1:15" s="8" customFormat="1" x14ac:dyDescent="0.25">
      <c r="A517" s="17"/>
      <c r="B517" s="22"/>
      <c r="C517" s="49"/>
      <c r="D517" s="79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11"/>
    </row>
    <row r="518" spans="1:15" s="8" customFormat="1" x14ac:dyDescent="0.25">
      <c r="A518" s="17"/>
      <c r="B518" s="22"/>
      <c r="C518" s="49"/>
      <c r="D518" s="79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11"/>
    </row>
    <row r="519" spans="1:15" s="8" customFormat="1" x14ac:dyDescent="0.25">
      <c r="A519" s="17"/>
      <c r="B519" s="22"/>
      <c r="C519" s="49"/>
      <c r="D519" s="79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11"/>
    </row>
    <row r="520" spans="1:15" s="8" customFormat="1" x14ac:dyDescent="0.25">
      <c r="A520" s="17"/>
      <c r="B520" s="22"/>
      <c r="C520" s="49"/>
      <c r="D520" s="79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11"/>
    </row>
    <row r="521" spans="1:15" s="8" customFormat="1" x14ac:dyDescent="0.25">
      <c r="A521" s="17"/>
      <c r="B521" s="22"/>
      <c r="C521" s="49"/>
      <c r="D521" s="79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11"/>
    </row>
    <row r="522" spans="1:15" s="8" customFormat="1" x14ac:dyDescent="0.25">
      <c r="A522" s="17"/>
      <c r="B522" s="22"/>
      <c r="C522" s="49"/>
      <c r="D522" s="79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11"/>
    </row>
    <row r="523" spans="1:15" s="8" customFormat="1" x14ac:dyDescent="0.25">
      <c r="A523" s="17"/>
      <c r="B523" s="22"/>
      <c r="C523" s="49"/>
      <c r="D523" s="79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11"/>
    </row>
    <row r="524" spans="1:15" s="8" customFormat="1" x14ac:dyDescent="0.25">
      <c r="A524" s="17"/>
      <c r="B524" s="22"/>
      <c r="C524" s="49"/>
      <c r="D524" s="79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11"/>
    </row>
    <row r="525" spans="1:15" s="8" customFormat="1" x14ac:dyDescent="0.25">
      <c r="A525" s="17"/>
      <c r="B525" s="22"/>
      <c r="C525" s="49"/>
      <c r="D525" s="79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11"/>
    </row>
    <row r="526" spans="1:15" s="8" customFormat="1" x14ac:dyDescent="0.25">
      <c r="A526" s="17"/>
      <c r="B526" s="22"/>
      <c r="C526" s="49"/>
      <c r="D526" s="79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11"/>
    </row>
    <row r="527" spans="1:15" s="8" customFormat="1" x14ac:dyDescent="0.25">
      <c r="A527" s="17"/>
      <c r="B527" s="22"/>
      <c r="C527" s="49"/>
      <c r="D527" s="79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11"/>
    </row>
    <row r="528" spans="1:15" s="8" customFormat="1" x14ac:dyDescent="0.25">
      <c r="A528" s="17"/>
      <c r="B528" s="22"/>
      <c r="C528" s="49"/>
      <c r="D528" s="79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11"/>
    </row>
    <row r="529" spans="1:15" s="8" customFormat="1" x14ac:dyDescent="0.25">
      <c r="A529" s="17"/>
      <c r="B529" s="22"/>
      <c r="C529" s="49"/>
      <c r="D529" s="79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11"/>
    </row>
    <row r="530" spans="1:15" s="8" customFormat="1" x14ac:dyDescent="0.25">
      <c r="A530" s="17"/>
      <c r="B530" s="22"/>
      <c r="C530" s="49"/>
      <c r="D530" s="79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11"/>
    </row>
    <row r="531" spans="1:15" s="8" customFormat="1" x14ac:dyDescent="0.25">
      <c r="A531" s="17"/>
      <c r="B531" s="22"/>
      <c r="C531" s="49"/>
      <c r="D531" s="79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11"/>
    </row>
    <row r="532" spans="1:15" s="8" customFormat="1" x14ac:dyDescent="0.25">
      <c r="A532" s="17"/>
      <c r="B532" s="22"/>
      <c r="C532" s="49"/>
      <c r="D532" s="79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11"/>
    </row>
  </sheetData>
  <autoFilter ref="C5:N105"/>
  <mergeCells count="11">
    <mergeCell ref="M4:N4"/>
    <mergeCell ref="B1:O1"/>
    <mergeCell ref="B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35433070866141736" bottom="0.35433070866141736" header="0.31496062992125984" footer="0.31496062992125984"/>
  <pageSetup paperSize="9" scale="70" orientation="landscape" verticalDpi="0" r:id="rId1"/>
  <ignoredErrors>
    <ignoredError sqref="A23" twoDigitTextYear="1"/>
    <ignoredError sqref="C45:D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</dc:creator>
  <cp:lastModifiedBy>Dexp</cp:lastModifiedBy>
  <cp:lastPrinted>2022-04-06T02:43:43Z</cp:lastPrinted>
  <dcterms:created xsi:type="dcterms:W3CDTF">2019-02-02T08:21:24Z</dcterms:created>
  <dcterms:modified xsi:type="dcterms:W3CDTF">2022-04-06T02:43:49Z</dcterms:modified>
</cp:coreProperties>
</file>