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2022" sheetId="11" r:id="rId1"/>
  </sheets>
  <definedNames>
    <definedName name="_xlnm._FilterDatabase" localSheetId="0" hidden="1">'2022'!$C$5:$N$117</definedName>
    <definedName name="_xlnm.Print_Titles" localSheetId="0">'2022'!$1:$6</definedName>
  </definedNames>
  <calcPr calcId="1445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2" i="11" l="1"/>
  <c r="F82" i="11"/>
  <c r="F80" i="11"/>
  <c r="G80" i="11"/>
  <c r="E94" i="11" l="1"/>
  <c r="F94" i="11"/>
  <c r="J97" i="11" l="1"/>
  <c r="I97" i="11"/>
  <c r="H97" i="11"/>
  <c r="F42" i="11"/>
  <c r="F41" i="11"/>
  <c r="F40" i="11"/>
  <c r="E40" i="11"/>
  <c r="J32" i="11" l="1"/>
  <c r="I32" i="11"/>
  <c r="H32" i="11"/>
  <c r="G7" i="11" l="1"/>
  <c r="K7" i="11"/>
  <c r="L7" i="11"/>
  <c r="M7" i="11"/>
  <c r="N7" i="11"/>
  <c r="D94" i="11"/>
  <c r="C94" i="11"/>
  <c r="M17" i="11" l="1"/>
  <c r="G69" i="11" l="1"/>
  <c r="H82" i="11" l="1"/>
  <c r="I82" i="11"/>
  <c r="G82" i="11"/>
  <c r="E82" i="11"/>
  <c r="C82" i="11"/>
  <c r="G32" i="11" l="1"/>
  <c r="I80" i="11" l="1"/>
  <c r="H80" i="11"/>
  <c r="E80" i="11"/>
  <c r="E85" i="11" l="1"/>
  <c r="C98" i="11" l="1"/>
  <c r="E95" i="11" l="1"/>
  <c r="F95" i="11"/>
  <c r="J95" i="11"/>
  <c r="K95" i="11"/>
  <c r="L95" i="11"/>
  <c r="M95" i="11"/>
  <c r="N95" i="11"/>
  <c r="H112" i="11"/>
  <c r="I112" i="11"/>
  <c r="G112" i="11"/>
  <c r="E112" i="11"/>
  <c r="D99" i="11"/>
  <c r="C99" i="11"/>
  <c r="F46" i="11" l="1"/>
  <c r="G46" i="11"/>
  <c r="H46" i="11"/>
  <c r="I46" i="11"/>
  <c r="J46" i="11"/>
  <c r="K46" i="11"/>
  <c r="L46" i="11"/>
  <c r="M46" i="11"/>
  <c r="N46" i="11"/>
  <c r="E46" i="11"/>
  <c r="C58" i="11"/>
  <c r="D58" i="11"/>
  <c r="C54" i="11"/>
  <c r="D54" i="11"/>
  <c r="C52" i="11"/>
  <c r="D52" i="11"/>
  <c r="C53" i="11"/>
  <c r="D53" i="11"/>
  <c r="C50" i="11"/>
  <c r="D50" i="11"/>
  <c r="C51" i="11"/>
  <c r="D51" i="11"/>
  <c r="C47" i="11"/>
  <c r="D47" i="11"/>
  <c r="D57" i="11" l="1"/>
  <c r="D59" i="11"/>
  <c r="D48" i="11"/>
  <c r="D56" i="11"/>
  <c r="D55" i="11"/>
  <c r="D49" i="11"/>
  <c r="C49" i="11" l="1"/>
  <c r="C57" i="11"/>
  <c r="C59" i="11"/>
  <c r="C48" i="11"/>
  <c r="C56" i="11"/>
  <c r="C55" i="11"/>
  <c r="H95" i="11" l="1"/>
  <c r="I95" i="11"/>
  <c r="G97" i="11"/>
  <c r="G95" i="11" s="1"/>
  <c r="C93" i="11"/>
  <c r="D93" i="11"/>
  <c r="D83" i="11" l="1"/>
  <c r="D84" i="11"/>
  <c r="D85" i="11"/>
  <c r="D86" i="11"/>
  <c r="D87" i="11"/>
  <c r="D88" i="11"/>
  <c r="D89" i="11"/>
  <c r="D90" i="11"/>
  <c r="D91" i="11"/>
  <c r="D92" i="11"/>
  <c r="C83" i="11"/>
  <c r="C84" i="11"/>
  <c r="C85" i="11"/>
  <c r="C86" i="11"/>
  <c r="C87" i="11"/>
  <c r="C88" i="11"/>
  <c r="C89" i="11"/>
  <c r="C90" i="11"/>
  <c r="C91" i="11"/>
  <c r="C92" i="11"/>
  <c r="D43" i="11" l="1"/>
  <c r="C109" i="11" l="1"/>
  <c r="D109" i="11"/>
  <c r="C108" i="11"/>
  <c r="D108" i="11"/>
  <c r="D81" i="11"/>
  <c r="D82" i="11"/>
  <c r="C73" i="11"/>
  <c r="D73" i="11"/>
  <c r="E45" i="11"/>
  <c r="F45" i="11"/>
  <c r="G45" i="11"/>
  <c r="H45" i="11"/>
  <c r="I45" i="11"/>
  <c r="J45" i="11"/>
  <c r="K45" i="11"/>
  <c r="L45" i="11"/>
  <c r="M45" i="11"/>
  <c r="N45" i="11"/>
  <c r="C62" i="11"/>
  <c r="D62" i="11"/>
  <c r="D80" i="11" l="1"/>
  <c r="D61" i="11" l="1"/>
  <c r="D114" i="11" l="1"/>
  <c r="C114" i="11"/>
  <c r="N113" i="11"/>
  <c r="M113" i="11"/>
  <c r="L113" i="11"/>
  <c r="K113" i="11"/>
  <c r="J113" i="11"/>
  <c r="I113" i="11"/>
  <c r="H113" i="11"/>
  <c r="G113" i="11"/>
  <c r="F113" i="11"/>
  <c r="E113" i="11"/>
  <c r="D113" i="11"/>
  <c r="C113" i="11"/>
  <c r="D112" i="11"/>
  <c r="C112" i="11"/>
  <c r="N111" i="11"/>
  <c r="N110" i="11" s="1"/>
  <c r="M111" i="11"/>
  <c r="L111" i="11"/>
  <c r="L110" i="11" s="1"/>
  <c r="K111" i="11"/>
  <c r="K110" i="11" s="1"/>
  <c r="J111" i="11"/>
  <c r="J110" i="11" s="1"/>
  <c r="I111" i="11"/>
  <c r="I110" i="11" s="1"/>
  <c r="H111" i="11"/>
  <c r="G111" i="11"/>
  <c r="G110" i="11" s="1"/>
  <c r="F111" i="11"/>
  <c r="F110" i="11" s="1"/>
  <c r="E111" i="11"/>
  <c r="E110" i="11" s="1"/>
  <c r="D111" i="11"/>
  <c r="D110" i="11" s="1"/>
  <c r="M110" i="11"/>
  <c r="D107" i="11"/>
  <c r="C107" i="11"/>
  <c r="J106" i="11"/>
  <c r="J100" i="11" s="1"/>
  <c r="I106" i="11"/>
  <c r="I100" i="11" s="1"/>
  <c r="H106" i="11"/>
  <c r="H100" i="11" s="1"/>
  <c r="G106" i="11"/>
  <c r="G100" i="11" s="1"/>
  <c r="F106" i="11"/>
  <c r="F100" i="11" s="1"/>
  <c r="E106" i="11"/>
  <c r="E100" i="11" s="1"/>
  <c r="D106" i="11"/>
  <c r="C106" i="11"/>
  <c r="D105" i="11"/>
  <c r="C105" i="11"/>
  <c r="D104" i="11"/>
  <c r="C104" i="11"/>
  <c r="D103" i="11"/>
  <c r="C103" i="11"/>
  <c r="D102" i="11"/>
  <c r="C102" i="11"/>
  <c r="D101" i="11"/>
  <c r="C101" i="11"/>
  <c r="C100" i="11" s="1"/>
  <c r="N100" i="11"/>
  <c r="M100" i="11"/>
  <c r="L100" i="11"/>
  <c r="L115" i="11" s="1"/>
  <c r="K100" i="11"/>
  <c r="K115" i="11" s="1"/>
  <c r="D98" i="11"/>
  <c r="D97" i="11"/>
  <c r="C97" i="11"/>
  <c r="D96" i="11"/>
  <c r="C96" i="11"/>
  <c r="C95" i="11" s="1"/>
  <c r="C81" i="11"/>
  <c r="C80" i="11"/>
  <c r="D79" i="11"/>
  <c r="C79" i="11"/>
  <c r="D78" i="11"/>
  <c r="C78" i="11"/>
  <c r="D77" i="11"/>
  <c r="C77" i="11"/>
  <c r="D76" i="11"/>
  <c r="C76" i="11"/>
  <c r="D75" i="11"/>
  <c r="C75" i="11"/>
  <c r="D74" i="11"/>
  <c r="C74" i="11"/>
  <c r="D72" i="11"/>
  <c r="C72" i="11"/>
  <c r="D71" i="11"/>
  <c r="C71" i="11"/>
  <c r="C70" i="11" s="1"/>
  <c r="N70" i="11"/>
  <c r="M70" i="11"/>
  <c r="L70" i="11"/>
  <c r="K70" i="11"/>
  <c r="J70" i="11"/>
  <c r="I70" i="11"/>
  <c r="H70" i="11"/>
  <c r="G70" i="11"/>
  <c r="F70" i="11"/>
  <c r="E70" i="11"/>
  <c r="D70" i="11"/>
  <c r="D69" i="11"/>
  <c r="C69" i="11"/>
  <c r="N68" i="11"/>
  <c r="M68" i="11"/>
  <c r="L68" i="11"/>
  <c r="K68" i="11"/>
  <c r="J68" i="11"/>
  <c r="I68" i="11"/>
  <c r="I7" i="11" s="1"/>
  <c r="H68" i="11"/>
  <c r="H7" i="11" s="1"/>
  <c r="G68" i="11"/>
  <c r="F68" i="11"/>
  <c r="E68" i="11"/>
  <c r="E7" i="11" s="1"/>
  <c r="D68" i="11"/>
  <c r="D67" i="11"/>
  <c r="D66" i="11" s="1"/>
  <c r="C67" i="11"/>
  <c r="C66" i="11" s="1"/>
  <c r="N66" i="11"/>
  <c r="M66" i="11"/>
  <c r="L66" i="11"/>
  <c r="K66" i="11"/>
  <c r="J66" i="11"/>
  <c r="I66" i="11"/>
  <c r="H66" i="11"/>
  <c r="G66" i="11"/>
  <c r="F66" i="11"/>
  <c r="E66" i="11"/>
  <c r="D65" i="11"/>
  <c r="C65" i="11"/>
  <c r="D64" i="11"/>
  <c r="C64" i="11"/>
  <c r="N63" i="11"/>
  <c r="M63" i="11"/>
  <c r="L63" i="11"/>
  <c r="K63" i="11"/>
  <c r="J63" i="11"/>
  <c r="J7" i="11" s="1"/>
  <c r="I63" i="11"/>
  <c r="H63" i="11"/>
  <c r="G63" i="11"/>
  <c r="F63" i="11"/>
  <c r="F7" i="11" s="1"/>
  <c r="E63" i="11"/>
  <c r="D63" i="11"/>
  <c r="C63" i="11"/>
  <c r="C61" i="11"/>
  <c r="D60" i="11"/>
  <c r="C60" i="11"/>
  <c r="D46" i="11"/>
  <c r="C46" i="11"/>
  <c r="D44" i="11"/>
  <c r="C44" i="11"/>
  <c r="C43" i="11"/>
  <c r="D42" i="11"/>
  <c r="C42" i="11"/>
  <c r="D41" i="11"/>
  <c r="C41" i="11"/>
  <c r="D40" i="11"/>
  <c r="C40" i="11"/>
  <c r="D39" i="11"/>
  <c r="C39" i="11"/>
  <c r="D38" i="11"/>
  <c r="C38" i="11"/>
  <c r="D37" i="11"/>
  <c r="C37" i="11"/>
  <c r="D36" i="11"/>
  <c r="C36" i="11"/>
  <c r="D35" i="11"/>
  <c r="C35" i="11"/>
  <c r="D34" i="11"/>
  <c r="C34" i="11"/>
  <c r="D33" i="11"/>
  <c r="C33" i="11"/>
  <c r="D32" i="11"/>
  <c r="C32"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C8" i="11"/>
  <c r="C7" i="11" l="1"/>
  <c r="D95" i="11"/>
  <c r="E115" i="11"/>
  <c r="G115" i="11"/>
  <c r="I115" i="11"/>
  <c r="J115" i="11"/>
  <c r="H115" i="11"/>
  <c r="F115" i="11"/>
  <c r="C111" i="11"/>
  <c r="C110" i="11" s="1"/>
  <c r="N115" i="11"/>
  <c r="C45" i="11"/>
  <c r="H110" i="11"/>
  <c r="M115" i="11"/>
  <c r="C68" i="11"/>
  <c r="D45" i="11"/>
  <c r="D7" i="11" s="1"/>
  <c r="D100" i="11"/>
  <c r="D118" i="11" l="1"/>
  <c r="C118" i="11"/>
  <c r="D115" i="11"/>
  <c r="N116" i="11"/>
  <c r="J116" i="11"/>
  <c r="F116" i="11" l="1"/>
  <c r="C115" i="11"/>
  <c r="D116" i="11" s="1"/>
</calcChain>
</file>

<file path=xl/sharedStrings.xml><?xml version="1.0" encoding="utf-8"?>
<sst xmlns="http://schemas.openxmlformats.org/spreadsheetml/2006/main" count="325" uniqueCount="317">
  <si>
    <t>ИНФОРМАЦИЯ О ХОДЕ РЕАЛИЗАЦИИ ГОСУДАРСТВЕННОЙ ПРОГРАММЫ РЕСПУБЛИКИ ТЫВА</t>
  </si>
  <si>
    <t>№</t>
  </si>
  <si>
    <t>Наименование мероприятия (объекта)</t>
  </si>
  <si>
    <t>Объемы финансирования (тыс.руб.)</t>
  </si>
  <si>
    <t>Фактический результат выполнения мероприятий (в отчетном периоде и нарастающим итогом с начала года)</t>
  </si>
  <si>
    <t>всего</t>
  </si>
  <si>
    <t>Федеральный бюджет</t>
  </si>
  <si>
    <t>Республиканский бюджет</t>
  </si>
  <si>
    <t>местные бюджеты</t>
  </si>
  <si>
    <t>внебюджетные источники</t>
  </si>
  <si>
    <t>план</t>
  </si>
  <si>
    <t>факт</t>
  </si>
  <si>
    <t xml:space="preserve">предусмотрено программой </t>
  </si>
  <si>
    <t>предусмотрено уточненной бюджетной росписью на отчетный период</t>
  </si>
  <si>
    <t>исполнено (кассовые расходы)</t>
  </si>
  <si>
    <t>Подпрограмма 1 «Совершенствование оказания медицинской помощи, включая профилактику заболеваний и формирование здорового образа жизни»</t>
  </si>
  <si>
    <t xml:space="preserve">Проведение диспансеризации определенных групп взрослого населения Республики Тыва </t>
  </si>
  <si>
    <t>Проведение диспансеризации население Республики Тыва (для детей)</t>
  </si>
  <si>
    <t>Проведение осмотров в Центре здоровья (для взрослых)</t>
  </si>
  <si>
    <t>Проведение осмотров в Центре здоровья (для детей)</t>
  </si>
  <si>
    <t>Проведение профилактических медицинских осмотров (для взрослых)</t>
  </si>
  <si>
    <t>Проведение профилактических медицинских осмотров (для детей)</t>
  </si>
  <si>
    <t>Оказание неотложной медицинской помощи</t>
  </si>
  <si>
    <t>Оказание медицинской помощи в амбулаторно-поликлиническом звене (обращение)</t>
  </si>
  <si>
    <t>Развитие первичной медико-санитарной помощи</t>
  </si>
  <si>
    <t>Централизованные расходы на текущий ремонт и приобретение строительных материалов</t>
  </si>
  <si>
    <t>Совершенствование медицинской эвакуации</t>
  </si>
  <si>
    <t>Оказание медицинской помощи в дневном стационаре</t>
  </si>
  <si>
    <t>Оказание скорой медицинской помощи</t>
  </si>
  <si>
    <t>Заготовка, переработка, хранение и обеспечение безопасности донорской крови и её компонентов (Станция переливания крови)</t>
  </si>
  <si>
    <t>Санаторно-оздоровительная помощь (Санаторий "Балгазын")</t>
  </si>
  <si>
    <t>Субсидии бюджетным учреждениям на финансовое обеспечение государственного задания на оказание государственных услуг (Дом ребенка)</t>
  </si>
  <si>
    <t>Обеспечение деятельности подведомственных учреждений</t>
  </si>
  <si>
    <t>Субсидии на высокотехнологичную медицинскую помощь, не включенной в базовую программу обязательного медицинского страхования</t>
  </si>
  <si>
    <t>Оказание высокотехнологичной медицинской помощи по профилю неонатология в ГБУЗ РТ "Перинатальный центр РТ"</t>
  </si>
  <si>
    <t>Оказание высокотехнологичной медицинской помощи по профилю акушерство и гинекология в ГБУЗ РТ "Перинатальный центр РТ"</t>
  </si>
  <si>
    <t>Обеспечение проведения процедуры ЭКО</t>
  </si>
  <si>
    <t>Реализация государственных функций в области социальной политики (обеспечение питанием беременных женщин, кормящих матерей и детей до 3-х лет)</t>
  </si>
  <si>
    <t>Субсидии на закупку оборудования и расходных материалов для неонатального и аудиологического скрининга</t>
  </si>
  <si>
    <t>Организация паллиативной медицинской помощи в условиях круглосуточного стационарного пребывания</t>
  </si>
  <si>
    <t>Развитие паллиативной медицинской помощи за счет средств резервного фонда Правительства Российской Федерации</t>
  </si>
  <si>
    <t>Субвенции на обеспечение лекарственными препаратами, медицинскими изделиями, а также специализированными продуктами лечебного питания для детей-инвалидов</t>
  </si>
  <si>
    <t>Обеспечения необходимыми лекарственными препаратами и изделиями медицинского назначения больных хроническими заболеваниями, детей до 3-х лет, беременных женщин, отдельных категорий граждан</t>
  </si>
  <si>
    <t>Обеспечение лекарственными препаратами за счет средств республиканского бюджета (централизованные расходы)</t>
  </si>
  <si>
    <t>2</t>
  </si>
  <si>
    <t>Подпрограмма 2 «Развитие медицинской реабилитации и санаторно-курортного лечения, в том числе детей»</t>
  </si>
  <si>
    <t>2.1</t>
  </si>
  <si>
    <t>Оказание реабилитационной медицинской помощи</t>
  </si>
  <si>
    <t>Оздоровление детей, находящихся на диспансерном наблюдении медицинских организациях в условиях санаторно-курортных учреждений</t>
  </si>
  <si>
    <t>3</t>
  </si>
  <si>
    <t>Подпрограмма 3 «Развитие кадровых ресурсов в здравоохранении»</t>
  </si>
  <si>
    <t>3.1</t>
  </si>
  <si>
    <t>Расходы на обеспечение деятельности (оказание услуг)</t>
  </si>
  <si>
    <t>3.2</t>
  </si>
  <si>
    <t>Стипендии студентам  Республиканского медицинского колледжа</t>
  </si>
  <si>
    <t>3.3</t>
  </si>
  <si>
    <t>Централизованные расходы на курсовые и сертификационные мероприятия</t>
  </si>
  <si>
    <t>3.4</t>
  </si>
  <si>
    <t>5</t>
  </si>
  <si>
    <t>Подпрограмма 5 «Информационные технологии в здравоохранении»</t>
  </si>
  <si>
    <t>6</t>
  </si>
  <si>
    <t>Подпрограмма 6 «Организация обязательного медицинского страхования граждан Республики Тыва».</t>
  </si>
  <si>
    <t>6.1</t>
  </si>
  <si>
    <t>Медицинское страхование неработающего населения</t>
  </si>
  <si>
    <t>Субсидии на реализацию мероприятий по предупреждению и борьбе с социально значимыми инфекционными  заболеваниями</t>
  </si>
  <si>
    <t>Централизованные расходы на отправку больных на лечение за пределы республики</t>
  </si>
  <si>
    <t>1</t>
  </si>
  <si>
    <t>Реализация государственной информационной системы в сфере здравоохранения, соответствующая требованиям Минздрава России, подключенная к ЕГИСЗ</t>
  </si>
  <si>
    <t>1.1.</t>
  </si>
  <si>
    <t>Развитие среднего профессионального образования в сфере здравоохранения</t>
  </si>
  <si>
    <t>Подготовка кадров средних медицинских работников</t>
  </si>
  <si>
    <t>Создание и оснащение референс-центов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t>
  </si>
  <si>
    <t>Обеспечение своевременности оказания экстренной медицинской помощи с использованием санитарной авиации</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</si>
  <si>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</si>
  <si>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</si>
  <si>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Переоснащение оборудованием региональных сосудистых центов и первичных сосудистых отделений</t>
  </si>
  <si>
    <t>Иные межбюджетные трансферты на реализацию отдельных полномочий в области лекарственного обеспечения</t>
  </si>
  <si>
    <t>2.2</t>
  </si>
  <si>
    <t>3.5</t>
  </si>
  <si>
    <t>Создание и замена фельдшерских, фельдшерско-акушерских пунктов и врачебных амбулаторий для населенных пунктов с численность населения от 100 до 2000 человек</t>
  </si>
  <si>
    <t>1.</t>
  </si>
  <si>
    <t>1.2.</t>
  </si>
  <si>
    <t>1.3.</t>
  </si>
  <si>
    <t>1.4.</t>
  </si>
  <si>
    <t>1.5.</t>
  </si>
  <si>
    <t>1.6.</t>
  </si>
  <si>
    <t>1.7.</t>
  </si>
  <si>
    <t>1.8.</t>
  </si>
  <si>
    <t>1.9.</t>
  </si>
  <si>
    <t>1.10.</t>
  </si>
  <si>
    <t>1.11.</t>
  </si>
  <si>
    <t>1.12.</t>
  </si>
  <si>
    <t>1.13.</t>
  </si>
  <si>
    <t>1.14.</t>
  </si>
  <si>
    <t>Высокотехнологичная медицинская помощь</t>
  </si>
  <si>
    <t>1.21.</t>
  </si>
  <si>
    <t>1.22.</t>
  </si>
  <si>
    <t>1.23.</t>
  </si>
  <si>
    <t>1.24.</t>
  </si>
  <si>
    <t>1.27.</t>
  </si>
  <si>
    <t>1.26.</t>
  </si>
  <si>
    <t>1.28.</t>
  </si>
  <si>
    <t>1.29.</t>
  </si>
  <si>
    <t>1.30.</t>
  </si>
  <si>
    <t>1.31.</t>
  </si>
  <si>
    <t>1.32.</t>
  </si>
  <si>
    <t>1.33.</t>
  </si>
  <si>
    <t>1.34.</t>
  </si>
  <si>
    <t>1.35.</t>
  </si>
  <si>
    <t>1.36.</t>
  </si>
  <si>
    <t>1.37.</t>
  </si>
  <si>
    <t>1.38.</t>
  </si>
  <si>
    <t>3.6.</t>
  </si>
  <si>
    <t>Региональный проект 2 "Обеспечение медицинских организаций системы здравоохранения Республики Тыва квалифицированными кадрами"</t>
  </si>
  <si>
    <t>Региональный проект 1 "Создание единого цифрового контура в здравоохранении Республики Тыва на основе единой государственной информационной системы здравоохранения (ЕГИСЗ РТ)"</t>
  </si>
  <si>
    <t>Региональный проект 6 "Борьба с сердечно-сосудистыми заболеваниями"</t>
  </si>
  <si>
    <t>Региональный проект 3 "Борьба с онкологическими заболеваниями"</t>
  </si>
  <si>
    <t xml:space="preserve">Региональный проект 4 "Программа развития детского здравоохранения Республики Тыва, включая создание современной инфраструктуры оказания медицинской помощи детям"
</t>
  </si>
  <si>
    <t>Региональный проект 8 "Разработка и реализация программы системной поддержки и повышения качества жизни граждан старшего поколения" ("Старшее поколение")"</t>
  </si>
  <si>
    <t>Всего Программе</t>
  </si>
  <si>
    <t>1.15.</t>
  </si>
  <si>
    <t>1.16</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</si>
  <si>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</si>
  <si>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Случаев поствакцинальных осложенний не выявлено.</t>
  </si>
  <si>
    <t>Проектирование детского противотуберкулезного лечебно-оздоровительного комплекса "Сосновый бор" в с. Балгазын Тандинского района</t>
  </si>
  <si>
    <t>Приобретение медоборудования за счет резервного фонда Президента Российской  Федерации</t>
  </si>
  <si>
    <t>1.18.</t>
  </si>
  <si>
    <t>1.25</t>
  </si>
  <si>
    <t>1.39.</t>
  </si>
  <si>
    <t>1.40.</t>
  </si>
  <si>
    <t>1.41.</t>
  </si>
  <si>
    <t>1.41.1.</t>
  </si>
  <si>
    <t>1.41.2.</t>
  </si>
  <si>
    <t>1.42.</t>
  </si>
  <si>
    <t>1.42.1.</t>
  </si>
  <si>
    <t>1.42.2.</t>
  </si>
  <si>
    <t>1.43.</t>
  </si>
  <si>
    <t>1.43.1.</t>
  </si>
  <si>
    <t>1.44.</t>
  </si>
  <si>
    <t>1.45.</t>
  </si>
  <si>
    <t>1.45.1.</t>
  </si>
  <si>
    <t>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</si>
  <si>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1.59.</t>
  </si>
  <si>
    <t>Оказание медицинской помощи в круглосуточном стационаре</t>
  </si>
  <si>
    <t>Централизованные расходы на приобретение медицинского оборудования</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</si>
  <si>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</si>
  <si>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2.3.</t>
  </si>
  <si>
    <t>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t>
  </si>
  <si>
    <t>1.64.</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</si>
  <si>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</si>
  <si>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1.65.</t>
  </si>
  <si>
    <t>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t>
  </si>
  <si>
    <t>1.66.</t>
  </si>
  <si>
    <t>1.67.</t>
  </si>
  <si>
    <t>Иные межбюджетные трансферты на приобретение медицинских изделий для оснащения медицинских организаций за счет средств резервного фонда Правительства Российской Федерации</t>
  </si>
  <si>
    <t>1.41.3.</t>
  </si>
  <si>
    <t>1.41.3.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</si>
  <si>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факт*</t>
  </si>
  <si>
    <t>*</t>
  </si>
  <si>
    <t xml:space="preserve">Осуществление  реконструкции (ее завершение)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t>
  </si>
  <si>
    <t>1.68.</t>
  </si>
  <si>
    <t xml:space="preserve">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(поликлинники,поликлинические подразделения, амбулатории отделения (центры) врача общей практики, фельдершско-акушерские и фельдершские пункты), а также зданий (отдельных зданий, комплексов зданий) центральных районов и районных больниц </t>
  </si>
  <si>
    <t>1.69.</t>
  </si>
  <si>
    <t>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</si>
  <si>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1.70.</t>
  </si>
  <si>
    <t>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t>
  </si>
  <si>
    <t>1.41.4.</t>
  </si>
  <si>
    <t>Создание объектов социального и производственного комплексов, в том числе объектов общегражданского назначения, жилья, инфраструктуры</t>
  </si>
  <si>
    <t>Финансовое обеспечение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особо важных работ, особые условия труда и дополнительную нагрузку, в том числе на компенсацию ранее произведенных на указанные цели</t>
  </si>
  <si>
    <t>1.58.</t>
  </si>
  <si>
    <t xml:space="preserve"> Иные межбюджетные трансферты на финансовое обеспечение проведения углубленной диспансеризации застрахованных по обязательному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t>
  </si>
  <si>
    <t>1.71.</t>
  </si>
  <si>
    <t>На модернизацию лабораторий медицинских организаций, осуществляющих диагностику инфекционных болезней</t>
  </si>
  <si>
    <t>1.72.</t>
  </si>
  <si>
    <t>3.6.1.</t>
  </si>
  <si>
    <t>3.7.</t>
  </si>
  <si>
    <t>Единовременные выплаты врачам, выезжающим на работу в сельскую местность</t>
  </si>
  <si>
    <t>3.8.</t>
  </si>
  <si>
    <t xml:space="preserve"> Выплаты Государственной премии Республики Тыва в области здравоохранения "Доброе сердце" - "Буянныг чурек"</t>
  </si>
  <si>
    <t>Межбюджетные трансферты из бюджета города Москвы на реализацию социально значимых проектов в Республике Тыва</t>
  </si>
  <si>
    <t>1.74.</t>
  </si>
  <si>
    <t>1.75.</t>
  </si>
  <si>
    <t>Централизованные расходы на мероприятия по укреплению материально-технической базы медицинских организаций</t>
  </si>
  <si>
    <t xml:space="preserve">Финансовое обеспечение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t>
  </si>
  <si>
    <t>1.76.</t>
  </si>
  <si>
    <t>Финансовое обеспечение оказания медицинской помощи, застрахованным  по обязательному медицинскому страхованию, в том числе с заболеваниям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t>
  </si>
  <si>
    <t>1.77.</t>
  </si>
  <si>
    <t>Финансовое обеспечение мероприятий и компенсации затрат, связанных с приобретением концентраторов кислорода производительностью более 1000 литров в минуту каждый (при наличии основной и резервной линии концентратора производитльностью не менее 500 литров в минуту каждая)</t>
  </si>
  <si>
    <t>1.57.</t>
  </si>
  <si>
    <t>1.63.</t>
  </si>
  <si>
    <t>1.78.</t>
  </si>
  <si>
    <t>Лекарственное обеспечение для лечения пациентов с хроническими вирусными гепатитами</t>
  </si>
  <si>
    <t>1.79.</t>
  </si>
  <si>
    <t>Капитальный ремонт объектов республиканской собственности и социальной сферы</t>
  </si>
  <si>
    <t>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переехавший на работу в сельский населенный пункт, либо рабочий поселок, либо поселок городского типа из другого населенного пункта</t>
  </si>
  <si>
    <t>1.44.2.</t>
  </si>
  <si>
    <t>Новое строительство или реконструкция детских больниц (корпусов)</t>
  </si>
  <si>
    <t>1.56.</t>
  </si>
  <si>
    <t>1.62.</t>
  </si>
  <si>
    <t>Финансовое обеспечение оплаты труда медицинских работников, оказывающих консультативную медицинскую помощь с применением телемедицинских технологий гражданам с подтвержденным диагнозом новой короновирусной инфекции COVID-19, а также с признаками или подтверждением диагноза внебольничной пневмонии, острой респираторной вирусной инфекции, гриппа, получающим медицинскую помощь в амбулаторных условиях (на дому)</t>
  </si>
  <si>
    <t>В соответствии с заключенным Соглашение о предоставлении иного межбюджетного трансферта из федерального бюджета бюджету Республики Тыва в целях софинансирования расходных обязательств субъекта Российской Федерации, возникающих при проведении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от 28.12.2021 № № 056-17-2022-047  запланирована приобретение вакцин для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на сумму 18,8 тыс. руб. Заключен 1 договор на поставку вакцины для профилактики пневмококковой инфекции на сумму 18,8 тыс. руб., поставлено и оплачено 100 %.</t>
  </si>
  <si>
    <t>Обеспечение лекарственными препаратами больных туберкулезом</t>
  </si>
  <si>
    <t xml:space="preserve">На финансовое обеспечение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произведена оплата на сумму 23 183,7 тыс. руб. </t>
  </si>
  <si>
    <t>Дотации на поддержку мер по обеспечению сбалансированности бюджетов на осуществление на финансовое обеспечение по борьбе с новой короновирусной инфекцией (COVID-19)</t>
  </si>
  <si>
    <t>На 2022 год запланировано приобретение лекарственных препаратов для лечения больных хроническими вирусными гепатитами на сумму 3 779,4 тыс. руб. Заключено 3 государственных контрактов на сумму 3 778,4 тыс. руб. Поставлено препараты на сумму 3 778,4 тыс. руб. Произведена оплата на сумму 3 778,4 тыс. руб.</t>
  </si>
  <si>
    <t>ГБУЗ РТ "Каа-Хемская ЦКБ" строительство взмен существующего фельдшерско-акушерского пункта с. Кундустуг</t>
  </si>
  <si>
    <t>ГБУЗ РТ "Кызылская ЦКБ" строительство взамен существующего фельдшерско-акушерского пункта с.Терлиг-Хая</t>
  </si>
  <si>
    <t>ГБУЗ РТ "Улуг-Хемский межкожуунный медицинский центр им. А.Т. Балгана" строительство взамен существующего врачебной амбулатории с. Арыг-Узуу</t>
  </si>
  <si>
    <t>ГБУЗ РТ "Улуг-Хемский межкожуунный медицинский центр им. А.Т. Балгана" строительство взамен существующего врачебной амбулатории с. Хайыракан</t>
  </si>
  <si>
    <t>ГБУЗ РТ "Чеди-Хольская центральная кожуунная больница" строительство взамен существующего фельдшерско акушерского пункта с. Ак-Тал</t>
  </si>
  <si>
    <t>1.41.1.28.</t>
  </si>
  <si>
    <t>ГБУЗ РТ "Бай-Тайгинская ЦКБ" строительство взамен существующего врачебной амбулатории села Бай-Тал</t>
  </si>
  <si>
    <t>ГБУЗ РТ "Монгун-Тайгинская ЦКБ" строительство взамен существующего фельдшерско акушерского пукта "Тоолайлыг"</t>
  </si>
  <si>
    <t>1.41.1.48.</t>
  </si>
  <si>
    <t>ГБУЗ РТ "Барун-Хемчикский ММЦ" строительство взамен существующего фельдшерско-акушерского пункта села Хонделен</t>
  </si>
  <si>
    <t>ГБУЗ РТ "Дзун-Хемчикский ММЦ" строительство фельдшерско-акушерского пункта села Хондергей</t>
  </si>
  <si>
    <t>1.41.1.54.</t>
  </si>
  <si>
    <t>1.41.1.55.</t>
  </si>
  <si>
    <t>ГБУЗ РТ "Дзун-Хемчикский ММЦ" строительство взамен существующего фельдшерско-акушерского пункта села Чыргакы</t>
  </si>
  <si>
    <t>1.41.1.63.</t>
  </si>
  <si>
    <t>1.41.1.64.</t>
  </si>
  <si>
    <t>1.41.1.66.</t>
  </si>
  <si>
    <t>1.41.1.68.</t>
  </si>
  <si>
    <t>1.41.1.67.</t>
  </si>
  <si>
    <t>ГБУЗ РТ "Кызылская ЦКБ" строительство взамен существующего фельдшерско-акушерского пункта с.Шамбалыг</t>
  </si>
  <si>
    <t>1.41.1.38.</t>
  </si>
  <si>
    <t>1.41.1.39</t>
  </si>
  <si>
    <t>ГБУЗ РТ "Дзун-Хемчикский ММЦ"  строительство взамен существующего врачебной амбулатории села Чыраа-Бажы</t>
  </si>
  <si>
    <t>1.41.1.58.</t>
  </si>
  <si>
    <t>1.41.1.49.</t>
  </si>
  <si>
    <t>ГБУЗ РТ "Кызылская ЦКБ" строительство взамен существующего врачебной амбулатории с.Баян-Кол</t>
  </si>
  <si>
    <t>утверждено на 2022 год законом Республики Тыва о республиканском бюджете</t>
  </si>
  <si>
    <t xml:space="preserve">В 2022 году запланировано оказание высокотехнологичной медицинской помощи, не включенной в базовую программу обязательного медицинского страхования 4 больным. Оказана ВМП 4 больным, произведена оплата на сумму 1 565,0 тыс. руб. </t>
  </si>
  <si>
    <t xml:space="preserve">На содержание подведомственному учреждению Минздрава РТ ГБУЗ РТ "Дом ребенка" направлена финансирование 32 634,4тыс. рублей (на коммунальные услуги, материальные запасы, заработная плата, налоги и др. статьи). </t>
  </si>
  <si>
    <t>Заключен государственный контракт на приобретение расходных материалов для неонатального и пренатального скрининга в 2022 году на общую сумму 12 484 984,08 руб. с ООО "Хайтек Медика". Произведена оплата полностью.</t>
  </si>
  <si>
    <t>2.4</t>
  </si>
  <si>
    <t>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</si>
  <si>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Строительство врачебной амбулатории с. Бай-Тал,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5 130,4 тыс. руб., в том числе средства РБ 115,4 тыс. руб. Произведена оплата на сумму 4 582,2 тыс. руб.</t>
  </si>
  <si>
    <t>Строительство ФАП с. Тоолайлыг,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7 013,5 тыс. руб., в том числе средства РБ 157,8 тыс. руб. Произведена оплата на сумму 6 158,25 тыс. руб.</t>
  </si>
  <si>
    <t>Строительство ФАП с.Хондергей,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5 263,6 тыс. руб., в том числе средства РБ 118,4 тыс. руб. Произведена оплата на сумму 4 380,97 тыс. руб.</t>
  </si>
  <si>
    <t>Строительство врачебная амулатория с. Чыраа-Бажы,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2 304,1 тыс. руб., в том числе средства РБ 51,8 тыс. руб. Произведена оплата на сумму 2 304,1 тыс. руб.</t>
  </si>
  <si>
    <t>Строительство ФАП с. Шамбалыг,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2 912,9 тыс. руб., в том числе средства РБ 65,5 тыс. руб. Произведена оплата на сумму 2 912,89 тыс. руб.</t>
  </si>
  <si>
    <t>На 2022 год запланировано проведение текущего ремонта и приобретение строительных материалов на сумму 5 389,0 тыс. рублей. Произведены платежи с 3 подрядными организациями за текущий ремонт в ГБУЗ РТ "Республиканская больница № 2".</t>
  </si>
  <si>
    <t>Заключено 9 контрактов на сумму 5 001,25 тыс. руб. Поставлено и оплачено 5 001,2 тыс. руб.</t>
  </si>
  <si>
    <t>В соответствии с заключенным Соглашением о предоставлении субсидии из федерального бюджета бюджету субъекта Российской Федерации от 23.06.2020 № 056-09-2020-457  (в ред. от 24.12.2021 г. № 056-09-2020-457/2) запланировано привлечение социально ориентированных некоммерческих организаций и волонтерских движений для реализации региональных программ по формированию приверженности здоровому образу жизни на сумму 2 657,1 тыс. руб., из них ФБ - 2 630,5 тыс. руб., РБ - 26,6 тыс. руб. На уровне Минздраве проведен отборочный конкурс на привлечение социально некоммерческих организаций, и по итогам конкурса определены 3 участника. Заключены 3 соглашения. Произведено финансирование проектов на сумму 2 657,1 тыс. руб.</t>
  </si>
  <si>
    <t>Строительство ФАП с.Хонделен,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4 278,8 тыс. руб., в том числе средства РБ 96,3 тыс. руб. Произведена оплата на сумму 3 115,6 тыс. руб.</t>
  </si>
  <si>
    <t>Строительство ФАП с. Чыргакы, запланированная в 2021 году, завершено апреле 2022 года, для полного исполнения госконтракта ожидается финансирования оставшейся части суммы госконтракта на сумму 5 331,5 тыс. руб., в том числе средства РБ 120,0 тыс. руб. Произведена оплата на сумму 4 801,9 тыс. руб.</t>
  </si>
  <si>
    <t>На финансовое обеспечение оплаты труда медицинских работников, оказывающих консультативную медицинскую помощь с применением телемедицинских технологий гражданам с подтвержденным диагнозом новой короновирусной инфекции COVID-19, а также с признаками или подтверждением диагноза внебольничной пневмонии, острой респираторной вирусной инфекции, гриппа, получающим медицинскую помощь в амбулаторных условиях (на дому) запланирована 2 381,5 тыс. руб., оплачено 100 %.</t>
  </si>
  <si>
    <t xml:space="preserve">В соответствии с заключенным Cоглашением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«29» декабря 2021 г. № 056-09-2022-025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на сумму 32 550,8 тыс. руб. Оказание услуги на доработку Региональной медицинской информационно-аналитической системы Республики Тыва в части интеграции с Вертикально-интегрированной медицинской информационной системой (ВИМИС) «Профилактическая медицина» заключен госконгтракт на сумму 16 100,0 тыс. руб. (оплата 100 %). Доработка Региональной медицинской информационно-аналитической системы Республики Тыва в части реализации формирования структурированных электронных медицинских документов заключен госконтракт на сумму 2 638 тыс. руб. (оплата 100 %). Выполнение работ по настройке и подключению медицинского диагностического оборудования медицинских организаций к центральному архиву медицинских изображений Республики Тыва заключен госконтракт на сумму 10 000,0 тыс. руб. (оплачено 100 %). Оказание услуг по развитию (создание и внедрение) централизованной системы (подсистемы) «Телемедицинские консультации» заключен госконтракт на сумму 3 799,6 тыс. руб. (оплата 100 %). Всего оплачено 32 537,6 тыс. руб.
</t>
  </si>
  <si>
    <t>Произведены централизованные расходы на курсовые и сертификационные мероприятия на общую сумму 1 499,4 тыс. руб.</t>
  </si>
  <si>
    <t>На 2022 год запланировано приобретение диагностических реагентов, тест-систем для социально-значимых инфекционных заболеваний и на рекламу на сумму 11 638,8 тыс. рублей. Заключено 5 государственных контрактов с поставщиками на сумму 10 965,6 тыс. руб. Поставлено на сумму 10 965,6 тыс. руб. Оплачено всего за тест-системы и рекламу  11 637,65 тыс. руб.</t>
  </si>
  <si>
    <t>На 2022 год  для закупки авиационных услуг предусмотрена 190 000,0 тыс. руб. Кассовое исполнение составило 100 %.</t>
  </si>
  <si>
    <t>1.80</t>
  </si>
  <si>
    <t>Финансовое обеспечение медицинской помощи, оказанной лицами, застрахованным ро обязательному медицинскому страхованию, в рамках реализации территориальных программ обязательного медицинского страхования в 2021-2022 годах</t>
  </si>
  <si>
    <t>В рамках региональной программы «Модернизация первичного звена здравоохранения Республики Тыва на 2021-2025 годы» утвержденного постановлением Правительства Республики Тыва от 15 декабря 2020 г. № 634 на 2022 год предусмотрены строительство 3 врачебных амбулаторий и 3 фельдшерско-акушерских пунктов в 4 кожуунах Республики Тыва.  Всего на строительство ВА, ФАПов на 2022 год предусмотрено 69 481,0 тыс. рубле. Кассовое освоение составило 65 857,6 тыс. руб. или 94,8 %.</t>
  </si>
  <si>
    <t>На 2022 год запланировано оснащение автомобильным транспортом 10 ед. на общую сумму 14 349,0 тыс. руб., из них средства федерального бюджета – 14 026,2 тыс. руб. и средства республиканского бюджета – 322,8 тыс. руб. для нужды Тере-Хольской, Тоджинской, Чаа-Хольской, Чеди-Хольской, Сут-Хольской, Монгун-Тайгинской, Овюрской, Тандинской ЦКБ, Барун-Хемчикской ММЦ, Республиканской консультативно-диагностический центр. На закупки 7 ед. нива аукцион признан состоявшимся и заключен государственный контракт с ООО «АвтоСпецЦентр» № 2022.1058 от 22.04.2022 г. Автомашины марки нива поставлены, распределены по медицинским организациям. Заключен государственный контракт с АО "Автоцентр Красгазсервис" на поставку УАЗ Комби, поставлено. Заключен государственный контрактс ООО "Лада-Азия" на поставку Лада гранта, поставлено. Распределены в медицинские организации. На закупку 1 ед. автомобиля Лада гранта заключен ГК на сумму 819,6 тыс. руб. Произведена оплата на общую сумму 14 191,1 тыс. руб.</t>
  </si>
  <si>
    <t xml:space="preserve">Заказчиком ГКУ РТ «Госстройзаказ» заключен госконтракт ООО «СИБПРОЕКТ» г. Новосибирск от 25.11.2020 г. № 172-20 на выполнение инженерного изыскания, проектирование и экспертизу, в сумме 13 250,0 тыс. рублей, сроком исполнения 12 календарных месяцев, но не позднее 31.12.2021 г. 
Проектным предприятием сформирован электронный пакет документов для прохождения государственной экспертизы и направлен в ГАУ «Управление государственной строительной экспертизы Республики Тыва» от 07.10.2021 г., заявка № 1297.
31.01.2022 г. от ГАУ «Управление государственной строительной экспертизы РТ» выданы замечания в части раздела «Схема планировочной организации земельного участка» о предоставлении правоустанавливающих документов на дополнительные земельные участки санитарно-защитной зоны, определенной для проектируемых водосборных скважин, не входящих в границы, отведенного по ГПЗУ земельного участка и зоны подъезда к территории лечебно-оздоровительного комплекса, которая не входит в границы, отведенного по ГПЗУ земельного участка.
Проектным предприятием представлены точки координат для увеличения территории санитарно-защитной зоны, координаты межевания подъездной дороги.
18.04.2022 г. Администрацией Тандинского кожууна предоставлен градостроительный план земельного участка (ГПЗУ) и передан в ООО «Сибпроект». Замечания по графической части проектным предприятием устранены и направлены в госэкспертизу РТ.
На сегодняшний день, проектной организацией замечания от ГАУ «УГСЭ» полностью 100% отработаны по разделам:  пояснительная записка,  схема планировочной организации земельного участка, сведения об инженерном оборудовании, о сетях инженерно-технического обеспечения, перечень инженерно-технических мероприятий, содержание технологических решений и архитектурные решения. По другим разделам работы по устранению замечаний продолжаются.
Всего освоено финансовых средств в сумме 8 808,479 тыс. рублей. Остаток от плана 4 441,521 тыс. рублей будут освоены в текущем финансовом 2022 году, по результатам выданных заключений госэкспертизы. 
По информации заказчика ГКУ РТ «Госстройзаказ» проектная документация исполнителем была разработана в необходимом объёме и направлена в ГАУ «Управление государственной строительной экспертизы Республики Тыва» от 07.10.2021 года для прохождения государственной строительной экспертизы.
На протяжении всего времени и до сегодняшнего дня ГАУ «Управление государственной строительной экспертизы Республики Тыва» на проектную документацию по объекту выдавались и выдаются многочисленные замечания, на что проектной организацией ООО «Сибпроект» замечания устраняются и повторно направляются в госэкспертизу.
Министерством здравоохранения Республики Тыва с целью оказания содействия заказчику ГКУ РТ «Госстройзаказ» неоднократно направлялись письма проектной организации об ускорении устранения замечаний и получения положительного заключения, однако от проектной организации ответных писем не поступало.
В связи с завершением финансового года и в целях своевременного исполнения мероприятия, Минздравом РТ направлено исх. письмо № 6701/225-АЮ от 16.11.2022 г. в ГКУ РТ «Госстройзаказ» с просьбой обеспечить полное освоение средств федерального бюджета и завершить проектирование детского противотуберкулезного лечебного-оздоровительного комплекса «Сосновый бор».
         По информации ГКУ РТ «Госстройзаказ» в адрес проектного предприятия 01.09.22 г. направлялась досудебная претензия с требованием завершить проектирование по данному объекту в кратчайшие сроки и оплатить пени за просрочку исполнения обязательства. До сегодняшнего дня, ответного письма не поступало.
           ГКУ РТ «Госстройзаказ» подано исковое заявление от 26.09.22 г. в Арбитражный суд Республики Тыва, рассмотрение дела №А69-3038/2022 состоялось 27.10.22 г. Дело назначено к судебному разбирательству на 7.12.22 г.
           На сегодняшний день, ООО «Сибпроект» устраняются замечания, выданные Экспертизой (разделы ПОС, КР, ООС и изыскания по экологии):
- по разделу ПОС отработаны замечания и загружены 24.11.2022 г. на проверку в Экспертизу.
-  по разделу КР - устраняются замечания.
- по разделу ООС и по экологическим изысканиям – замечания устраняются, повторно 10.12.22 г. будут направлены в Экспертизу.  
В случае завершения разработки проектной документации и получения положительного заключения государственной строительной экспертизы, на сегодняшний день имеется возможность подать бюджетную заявку на строительство вышеуказанного объекта в рамках подготовки проекта федерального бюджета на 2024 год и на плановый период 2025 и 2026 годов для формирования предложений по проекту федеральной адресной инвестиционной программы в части государственной программы Российской Федерации «Развитие здравоохранения».
С целью стабилизации заболеваемости туберкулезом среди детей и подростков в республике, строительство объекта стратегически необходимо, достижения которых призвано обеспечить реализация ИПСЭР, и считаем, что разработка проектной документации на протяжении двух лет является недопустимым, свидетельствуют о не надлежащем исполнении сотрудниками ответственных министерств и ведомств должностных обязанностей и отсутствие контроля со стороны Министерства строительства Республики Тыва.
</t>
  </si>
  <si>
    <t>На 2022 год запланировано приобретение медикаментов для обеспечения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на сумму 18 593,7 тыс. руб. Заключено 24 государственных контрактов на сумму 18 593,7 тыс. руб. с 12 поставщиками. Поставлено медикаменты на сумму 18 593,7 тыс. руб. произведена оплата на сумму 18 593,7 тыс. руб.</t>
  </si>
  <si>
    <t>"Развитие здравоохранения на 2018-2025 годы" за 12 месяцев 2022 г.</t>
  </si>
  <si>
    <t>факт за 11 мес. 2022 г.</t>
  </si>
  <si>
    <t>Закон № 896-ЗРТ от 26.12.22г.</t>
  </si>
  <si>
    <t>В 2022 году запланирована проведение диспансеризации определенных групп взрослого населения 81644 случая  (1 и 2 этап), в том числе углубленная диспансеризация (1 и 2 этап): ГБУЗ РТ "Городская поликлиника" -17994 случая; ГБУЗ РТ "Республиканская больница № 1" - 12534 случаев; ГБУЗ РТ "Бай-Тайгинская ЦКБ" - 3185 случаев; ГБУЗ РТ "Барун-Хемчикский ММЦ" - 6446 случаев; ГБУЗ РТ "Дзун-Хемчикский ММЦ" - 4980 случаев; ГБУЗ РТ "Каа-Хемская ЦКБ" - 2869 случаев; ГБУЗ РТ "Кызылская ЦКБ" - 7227 случаев; ГБУЗ РТ "Монгун-Тайгинская ЦКБ" - 1255 случаев; ГБУЗ РТ "Овюрская ЦКБ" - 1826 случаев; ГБУЗ РТ "Пий-Хемская ЦКБ" - 2339 случаев; ГБУЗ РТ "Сут-Хольская ЦКБ" - 2366 случаев; ГБУЗ РТ "Тандинская ЦКБ" - 3170 случаев; ГБУЗ РТ "Тере-Хольская ЦКБ" - 788 случаев; ГБУЗ РТ "Тес-Хемская ЦКБ" - 2390 случаев; ГБУЗ РТ "Тоджинская ЦКБ" - 1515 случаев; ГБУЗ РТ "Улуг-Хемский ММЦ" - 4264 случая; ГБУЗ РТ "Чаа-Хольская ЦКБ" - 2100 случаев; ГБУЗ РТ "Чеди-Хольская ЦКБ" - 2217 случаев; ГБУЗ РТ Эрзинская ЦКБ" - 2179 случаев. Факт за 11 мес.  64961 случаев на сумму 240 613,5тыс. руб.</t>
  </si>
  <si>
    <t>На 2022 год запланирована проведение диспансеризации детей  4604 случая, в том числе: ГБУЗ РТ "Республиканская детская больница" - 1147 случаев; ГБУЗ РТ "Бай-Тайгинская ЦКБ" - 331 случаев; ГБУЗ РТ "Барун-Хемчикский ММЦ" - 423 случаев,ГБУЗ РТ "Дзун-Хемчикский ММЦ" - 426 случаев; ГБУЗ РТ "Каа-Хемская ЦКБ" - 190 случаев; ГБУЗ РТ "Кызылская ЦКБ" -440 случаев; ГБУЗ РТ "Монгун-Тайгинская ЦКБ" -90 случаев; ГБУЗ РТ "Овюрская ЦКБ" -95 случаев; ГБУЗ РТ "Пий-Хемская ЦКБ" - 180 случаев; ГБУЗ РТ "Сут-Хольская ЦКБ" - 133 случая; ГБУЗ РТ "Тандинская ЦКБ" - 241 случаев; ГБУЗ РТ "Тес-Хемская ЦКБ" - 145 случаев; ГБУЗ РТ "Тоджинская ЦКБ" - 209 случаев; ГБУЗ РТ "Тере-Хольская ЦКБ" - 43 случаев; ГБУЗ РТ "Улуг-Хемский ММЦ" - 213 случая;ГБУЗ РТ"Чаа-Хольская ЦКБ" - 85 случаев, ГБУЗ РТ "Чеди-Хольская ЦКБ" - 92 случаев; ГБУЗ РТ Эрзинская ЦКБ" - 121 случаев. Факт за 11 мес. 4101 случаев на сумму 41 810,9 тыс. руб.</t>
  </si>
  <si>
    <t>На 2022 год запланировано проведение в ГБУЗ РТ "Республиканском центре медицинской профилактики"  осмотров 5736 посещений. Факт за 11 мес. 2022 г. 6181 посещений на сумму 14 264,4 тыс. руб.</t>
  </si>
  <si>
    <t>На 2022 год запланировано проведение в ГБУЗ РТ "Республиканский центр восстановительной медицины и реабилитации для детей" осмотров 4754 посещений. Факт за 11 мес. 4543 посещений на сумму 8 001,6 тыс. руб.</t>
  </si>
  <si>
    <t>На 2022 год запланирована проведение профилактических медицинских осмотров взрослых 29656 случаев, в том числе: ГБУЗ РТ "Городская поликлиника" -6713 случаев; ГБУЗ РТ "Республиканская больница № 1" - 2471 случаев; ГБУЗ РТ "Бай-Тайгинская ЦКБ" - 4213 случаев; ГБУЗ РТ "Барун-Хемчикский ММЦ" - 1673 случаев; ГБУЗ РТ "Дзун-Хемчикский ММЦ" - 1900 случаев; ГБУЗ РТ "Каа-Хемская ЦКБ" - 1208 случаев; ГБУЗ РТ "Кызылская ЦКБ" - 1926 случаев; ГБУЗ РТ "Монгун-Тайгинская ЦКБ" - 377 случаев; ГБУЗ РТ "Овюрская ЦКБ" - 776 случаев; ГБУЗ РТ "Пий-Хемская ЦКБ" - 829 случаев; ГБУЗ РТ "Сут-Хольская ЦКБ" - 431 случаев; ГБУЗ РТ "Тандинская ЦКБ" - 2100 случаев; ГБУЗ РТ "Тере-Хольская ЦКБ" - 119 случаев; ГБУЗ РТ "Тес-Хемская ЦКБ" - 437 случаев; ГБУЗ РТ "Тоджинская ЦКБ" - 770 случаев; ГБУЗ РТ "Улуг-Хемский ММЦ" - 2162 случаев; ГБУЗ РТ "Чаа-Хольская ЦКБ" - 702 случаев; ГБУЗ РТ "Чеди-Хольская ЦКБ" - 380 случаев; ГБУЗ РТ Эрзинская ЦКБ" - 469 случаев. Факт за 11 мес. 28797 случаев на сумму 101 515,7 тыс. руб.</t>
  </si>
  <si>
    <t>На 2022 год запланирована проведение профилактических медицинских осмотров детей 57684 случаев, в том числе: ГБУЗ РТ "Республиканская детская больница" - 21796 случаев; ГБУЗ РТ "Бай-Тайгинская ЦКБ" - 3291случаев; ГБУЗ РТ "Барун-Хемчикский ММЦ" - 3628 случаев,ГБУЗ РТ "Дзун-Хемчикский ММЦ" - 3922 случаев; ГБУЗ РТ "Каа-Хемская ЦКБ" - 2326 случаев; ГБУЗ РТ "Кызылская ЦКБ" -5954 случаев; ГБУЗ РТ "Монгун-Тайгинская ЦКБ" -1000 случаев; ГБУЗ РТ "Овюрская ЦКБ" -1195 случаев; ГБУЗ РТ "Пий-Хемская ЦКБ" - 1560 случаев; ГБУЗ РТ "Сут-Хольская ЦКБ" - 1238 случая; ГБУЗ РТ "Тандинская ЦКБ" -1556 случаев; ГБУЗ РТ "Тес-Хемская ЦКБ" - 1521 случаев; ГБУЗ РТ "Тоджинская ЦКБ" -1234 случаев; ГБУЗ РТ "Тере-Хольская ЦКБ" - 288 случаев; ГБУЗ РТ "Улуг-Хемский ММЦ" - 3336 случае; ГБУЗ РТ"Чаа-Хольская ЦКБ" - 1417 случаев, ГБУЗ РТ "Чеди-Хольская ЦКБ" - 1192 случаев; ГБУЗ РТ Эрзинская ЦКБ" - 1230 случаев. Факт за 11 мес. 59444 случаев на сумму 208 178,9 тыс. руб.</t>
  </si>
  <si>
    <t>На 2022 год запланировано по неотложной медицинской помощи 172 488 случаев, том числе: ГБУЗ РТ "Бай-Тайгинская ЦКБ" -6437 случаев; ГБУЗ РТ "Барун-Хемчикский ММЦ" - 15080 случаев; ГБУЗ РТ "Дзун-Хемчикский ММЦ" - 10298 случая; ГБУЗ РТ "Каа-Хемская ЦКБ" - 7120 случая; ГБУЗ РТ "Кызылская ЦКБ" - 17820 случаев; ГБУЗ РТ "Монгун-Тайгинская ЦКБ" - 4232 случаев; ГБУЗ РТ "Овюрская ЦКБ" - 4035 случаев; ГБУЗ РТ "Пий-Хемская ЦКБ" - 8645 случаев; ГБУЗ РТ "Сут-Хольская ЦКБ" - 4524 случаев; ГБУЗ РТ "Тандинская ЦКБ" - 6900 случаев; ГБУЗ РТ "Тере-Хольская ЦКБ" - 2221 случая; ГБУЗ РТ "Тес-Хемская ЦКБ" -4612 случаев; ГБУЗ РТ "Тоджинская ЦКБ" - 4303 случаев; ГБУЗ РТ "Улуг-Хемский ММЦ" - 12794 случаев; ГБУЗ РТ "Чаа-Хольская ЦКБ" - 4600 случаев; ГБУЗ РТ "Чеди-Хольская ЦКБ" - 3506 случаев; ГБУЗ РТ Эрзинская ЦКБ" - 4167 случаев, ГБУЗ РТ "Городская поликлиника" - 20128 случаев; ГБУЗ РТ "Республиканская больница № 1" - 12300 случаев; ГБУЗ РТ "Республиканская больница № 2" - 429 случаев; ГБУЗ РТ "Республиканская детская больница" - 18000 случаев; ООО "Семейный доктор" - 337 случаев. Факт за 11 мес. 176201 случаев на сумму 215 542,7 тыс. руб.</t>
  </si>
  <si>
    <t>На 2022 запланировано обращение по заболеваниям 550839 случаев, в том числе: ГБУЗ РТ "Бай-Тайгинская ЦКБ" - 17125 случаев; ГБУЗ РТ "Барун-Хемчиская ММЦ" - 40081 случаев, ГБУЗ РТ "Дзун-Хемчикский ММЦ" - 30659 случаев; ГБУЗ РТ "Каа-Хемская ЦКБ" -19992 случаев; ГБУЗ РТ "Кызылская ЦКБ" - 33114 случаев; ГБУЗ РТ "Монгун-Тайгинская ЦКБ" - 13441 случаев; ГБУЗ РТ "Овюрская ЦКБ" - 15601 случаев; ГБУЗ РТ "Пий-Хемская ЦКБ" - 19378 случаев; ГБУЗ РТ "Сут-Хольская ЦКБ" - 9080 случаев; ГБУЗ РТ "Тандинская ЦКБ" - 19925 случаев; ГБУЗ РТ "Тес-Хемская ЦКБ" - 14786 случаев, ГБУЗ РТ "Тере-Хольская ЦКБ" - 3741 случаев, ГБУЗ РТ "Тоджинская ЦКБ" - 15134 случаев; РТ "Улуг-Хемский ММЦ" - 37995 случаев;  ГБУЗ РТ "Чаа-Хольская ЦКБ" - 12143 случаев, ГБУЗ РТ "Чеди-Хольская ЦКБ" - 12517 случаев; ГБУЗ РТ "Эрзинская ЦКБ" - 18681 случаев, ГБУЗ РТ "Республиканская больница №1" - 39775 случаев, ГБУЗ РТ "Республиканская больница № 2" - 10882 случаев, ГБУЗ РТ "Республиканский онкологический диспансер" - 10973 случаев, ГБУЗ РТ "Республиканский кожно-венерологический диспансер" - 7400 случаев, ГБУЗ РТ "Республиканская детская больница" - 36747 случаев, ГБУЗ РТ "Перинатальный центр" - 11198 случаев, ГБУЗ РТ "Инфекционная больница" - 1860 случаев, ГБУЗ РТ "Городская поликлиника" - 54882 случаев, ГБУЗ РТ "Стоматологическая поликлиника" - 29120 случаев, ФКУЗ "МСЧ МВД России по РТ" - 771 случаев, ГБУЗ РТ "Республиканский центр общественного здоровья и медицинской профилактики" - 5205 случаев, ГБУЗ РТ "Республиканский центр восстановительной медицины и реабилитации для детей" - 2321 случаев, ООО РТ "ВИТА-ДЕНТ" - 400 случаев, ГАУЗ РТ СП "Серебрянка" - 1764 случаев, ИП Монгуш Р.К. - 336 случаев, ООО "Санталь 17" - 384 случаев, ИП Саражакова Л.А. - 400 случаев,   ГБУЗ РТ "РЦ по профилактика и борьбе со СПИД и инфекционными заболеваниями" -  8606,4 тыс.руб. , ОО "РДЦ" - 12432,7 тыс.руб., ООО "МЦ Гиппократ" - 948 случаев,  ООО "Алдан" - 2080 случаев. Факт за 11 мес. 510104 случаев на сумму 1 261 055,1 тыс. руб.</t>
  </si>
  <si>
    <t>На 2022 год запланировано профилактические посещение 756 753, том числе: ГБУЗ РТ "Бай-Тайгинская ЦКБ" - 26312  посещений; ГБУЗ РТ "Барун-Хемчикский ММЦ" - 36406 посещений; ГБУЗ РТ "Дзун-Хемчикский ММЦ" - 29506 посещений; ГБУЗ РТ "Каа-Хемская ЦКБ" - 16834 посещений; ГБУЗ РТ "Кызылская ЦКБ" - 44137 посещений; ГБУЗ РТ "Монгун-Тайгинская ЦКБ" - 12409 посещений; ГБУЗ РТ "Овюрская ЦКБ" - 7460  посещений; ГБУЗ РТ "Пий-Хемская ЦКБ" - 44672 посщений; ГБУЗ РТ "Сут-Хольская ЦКБ" - 10288 посещений; ГБУЗ РТ "Тандинская ЦКБ" - 23858 посещений; ГБУЗ РТ "Тере-Хольская ЦКБ" -1737 посещений; ГБУЗ РТ "Тес-Хемская ЦКБ" - 11364 посещений; ГБУЗ РТ "Тоджинская ЦКБ" - 7299 посещений; ГБУЗ РТ "Улуг-Хемский ММЦ" - 56905 посещений; ГБУЗ РТ "Чаа-Хольская ЦКБ" - 10136 посещений; ГБУЗ РТ "Чеди-Хольская ЦКБ" - 12939 посещений ,ГБУЗ РТ Эрзинская ЦКБ" - 13605 посещений, ГБУЗ РТ "Республиканская больница № 1" - 98271 посещений,  ГБУЗ РТ "Республиканская больница № 2" - 2722 посещений, ГБУЗ РТ "Республиканский кожно-венерологический диспансер" -6381 посещений, ГБУЗ РТ "Республиканская детская больница" - 74360 посещений, ГБУЗ РТ "Перинатальный центр" - 28589 посещений, ГБУЗ РТ "Инфекционная больница" - 2059 посещений, ГБУЗ РТ "Городская поликлиника" - 55298 посещений; ГБУЗ РТ "Стоматологическая поликлиника - 58240 посещений; .ФКУЗ "МСЧ МВД России по РТ" - 2699 посещений, ГБУЗ РТ "Республиканский центр общественного здоровья и медицинской профилактики" - 25381 посещений ГБУЗ РТ "Республиканский центр восстановительной медицины и реабилитации для детей" - 33766 посещений, ИП Саражакова Л.А. - 300 посещений, ГАУЗ РТ СП "Серебрянка" - 1920 посещений, ОООГ "МЦ Гиппократ" -660 посещений, ООО "С 17" - 240 посещений. Факт за 11 мес. 866849 посещений на сумму 447 085,8 тыс. руб.</t>
  </si>
  <si>
    <t>По медицинской эвакуации (по наземному эвакуации) на 2022 год запланировано обслуживание 561 вызовов, из них: ГБУЗ РТ "Барун-Хечикский ММЦ" - 13 вызовов, ГБУЗ РТ Республиканская детская больница" - 95 вызовов, ГБУЗ РТ "Перинатальный центр" - 75 вызова, ГБУЗ РТ "Республиканский центр скорой медицинской помощи и медицины катастроф" -378 вызовов. Факт за 11 мес. 484 вызовов на сумму 8 047,0 тыс. руб.</t>
  </si>
  <si>
    <t>На 2022 год запланировано обслуживание  92528 вызовов, в том числе: ГБУЗ РТ "Барун-Хемчикский межкожуунный медицинский центр" - 6374 вызовов, ГБУЗ РТ «Бай-Тайгинская ЦКБ» - 3227 вызовов, ГБУЗ РТ «Дзун-Хемчикская межкожунный медицинский центр» - 3975 вызовов, ГБУЗ РТ «Каа-Хемская ЦКБ» - 2551 вызовов, ГБУЗ РТ «Монгун-Тайгинская ЦКБ» - 3083 вызова, ГБУЗ РТ «Овюрская ЦКБ» - 2710 вызовов, ГБУЗ РТ «Пий-Хемская ЦКБ» - 4265 вызовов, ГБУЗ РТ «Сут-Хольская ЦКБ» - 3191 вызова, ГБУЗ РТ «Тандинская ЦКБ» - 2636 вызовов, ГБУЗ РТ «Тес-Хемская ЦКБ» - 2073 вызова,  ГБУЗ РТ "Тере-Хольская ЦКБ" - 1548 вызова, ГБУЗ РТ «Тоджинская ЦКБ» - 2278 вызовов, ГБУЗ РТ «Улуг-Хемский межкожуунный медицинский центр» -  3795 вызовов, ГБУЗ РТ «Чаа-Хольская ЦКБ» - 1596 вызовов, ГБУЗ РТ «Чеди-Хольская ЦКБ» - 1511 вызова, ГБУЗ РТ «Эрзинская ЦКБ» - 2805 вызова, ГБУЗ РТ "Республиканский центр скорой медицинской помощи и медицины катастроф" - 44910 вызовов. Факт за 11 мес. 114663 вызовов на сумму 133 315,3тыс. руб.</t>
  </si>
  <si>
    <t>На 2022 год запланировано оказание по высокотехнологической медицинской помощи по профилю "Неонатология" 134 случаев в ГБУЗ РТ "Перинатальный центр". Факт за 11 мес. 151 случаев на сумму 56 179,0 тыс. руб.</t>
  </si>
  <si>
    <t>На 2022 год запланировано оказание по высокотехнологической медицинской помощи по профилю "Акушерство и гинекология" 60 случая в ГБУЗ РТ "Перинатальный центр". Факт за 11 мес. 85 случаев на сумму 18 067,7тыс. руб.</t>
  </si>
  <si>
    <t xml:space="preserve">На 2022 год запланировано проведение 100 случаев процедур экстракорпорального оплодотворения. Факт за 11 мес. 83 случаев на сумму 17 136,4 тыс. руб.  </t>
  </si>
  <si>
    <t>На 2022 год запланировано оказание по высокотехнологической медицинской помощи на 980 случаев в Республиканской больницы № 1. Факт за 11 мес. 992 случаев на сумму 205 457,4 тыс. руб.</t>
  </si>
  <si>
    <t>В отчетном периоде в медицинские организации направлены финансовые средства на общую сумму 28 252 894,67 руб. за счет средств республиканского бюджета для приобретения расходных материалов, в том числе: Противотуберкулезный диспансер - 14 904 605,67 руб., Рескожвендиспансер - 4 743 400,00 руб., Реснаркодиспансер - 812 000,00 руб., Респсихбольница - 4 568 900,00 руб., Барун-Хем ММЦ - 1 448 000,00 руб., Дзун-Хем ММЦ - 1 775 989,00 руб. За счет средств ОМС запланировано 18770 случаев оказание медицинской помощи в дневном сатционаре, в том числе: ГБУЗ РТ "Барун-Хемчикский межкожуунный медицинский центр" - 1191случая, ГБУЗ РТ «Бай-Тайгинская ЦКБ» - 353 случая, ГБУЗ РТ «Дзун-Хемчикский межкожунный медицинский центр» - 897 случаев, ГБУЗ РТ «Каа-Хемская ЦКБ» - 271 случая, ГБУЗ РТ «Кызылская ЦКБ» - 748 случая,ГБУЗ РТ «Монгун-Тайгинская ЦКБ» - 280 случая, ГБУЗ РТ «Овюрская ЦКБ» -286 случая, ГБУЗ РТ «Пий-Хемская ЦКБ» - 436 случая, ГБУЗ РТ «Сут-Хольская ЦКБ» - 108 случая, ГБУЗ РТ «Тандинская ЦКБ» - 963 случая, ГБУЗ РТ «Тес-Хемская ЦКБ» - 505 случая,  ГБУЗ РТ "Тере-Хольская ЦКБ" - 195 случая, ГБУЗ РТ «Тоджинская ЦКБ» - 142 случая, ГБУЗ РТ «Улуг-Хемский межкожуунный медицинский центр» - 1176 случая, ГБУЗ РТ «Чаа-Хольская ЦКБ» - 276 случая, ГБУЗ РТ «Чеди-Хольская ЦКБ» - 143 случая, ГБУЗ РТ «Эрзинская ЦКБ» - 317 случая, ГБУЗ РТ "Республиканская больница № 1" - 2166 случая, ГБУЗ РТ "Республиканская больница №2" - 635 случая, ГБУЗ РТ "Республиканский онкологический диспансер" -1871 случая, ГБУЗ РТ "Республиканский кожно-венерологический диспансер" - 560 случая, ГБУЗ РТ Республиканская детская больница" - 887 случая, ГБУЗ РТ "Перинатальный центр" - 1378 случая, ГБУЗ РТ "Инфекционная больница" - 334 случая, ГБУЗ РТ "Городская поликлиника" - 1150 случаев, МЧУ ДПО "Нефросовет" - 1299 случаев, ООО "МЦ Гиппократ" - 115 случаев, ООО "Алдан" - 88 случаев. Факт за 11 мес. 19618 случаев на сумму 824 848,7 тыс. руб.</t>
  </si>
  <si>
    <t>В отчетном периоде на содержание подведомственных учреждений Минздрава РТ (стационаров) направлены 1 089 730 501,43 руб., в том числе: ГБУЗ РТ «Республиканская психиатрическая больница» - 282 242 486,38 руб., ГБУЗ РТ "Республиканский консультативно-диагностический центр" - 5 475 700,00 руб, ГБУЗ РТ «Инфекционная больница» - 8 256 055,24 руб., ГБУЗ РТ «Республиканский кожно-венерологический диспансер» - 27 570 380,00 руб., ГБУЗ РТ «Противотуберкулезный диспансер» - 508 921 409,23 руб., ГБУЗ РТ "Перинатальный центр" - 1 746 168,54 руб., ГБУЗ РТ "Республиканская больница № 1" - 4 093 121,44 руб., ГБУЗ РТ «Бай-Тайгинская ЦКБ» - 15 402 980,33 руб., ГБУЗ РТ «Барун-Хемчикский межкожуунный медицинский центр" - 26 129 885,08 руб.,  ГБУЗ РТ «Дзун-Хемчикская ЦКБ» - 25 874 304,53 руб., ГБУЗ РТ «Каа-Хемская ЦКБ» - 15 352 649,56 руб., ГБУЗ РТ «Кызылская ЦКБ» - 11 751 121,82 руб., ГБУЗ РТ «Монгун-Тайгинская ЦКБ» - 9 411 538,96 руб., ГБУЗ РТ «Овюрская ЦКБ» - 9 832 436,24 руб., ГБУЗ РТ «Пий-Хемская ЦКБ» - 19 785 236,71 руб., ГБУЗ РТ «Сут-Хольская ЦКБ» - 9 312 796,80 руб., ГБУЗ РТ «Тандинская ЦКБ» - 4 500 216,90 руб., ГБУЗ РТ «Тес-Хемская ЦКБ» - 9 165 750,12 руб.,  ГБУЗ РТ "Тере-Хольская ЦКБ" - 5 069 759,40 руб., ГБУЗ РТ «Тоджинская ЦКБ» - 18 482 348,03 руб., ГБУЗ РТ «Улуг-Хемский межкожуунный медицинский центр» - 42 751 994,52 руб., ГБУЗ РТ "Чаа-Хольская ЦКБ" - 6 921 407,765 руб., ГБУЗ РТ «Чеди-Хольская ЦКБ» - 8 789 069,84 руб., ГБУЗ РТ «Эрзинская ЦКБ» - 12 891 684,00 руб. За счет средств ОМС запланировано 50169 случаев лечения больных в круглосуточном стационаре, в том числе: ГБУЗ РТ "Барун-Хемчикский межкожуунный медицинский центр" -  3276 случая, ГБУЗ РТ «Бай-Тайгинская ЦКБ» - 664 случая, ГБУЗ РТ «Дзун-Хемчикская межкожунный медицинскитй центр» -961 случая, ГБУЗ РТ «Каа-Хемская ЦКБ» - 817 случая, ГБУЗ РТ «Кызылская ЦКБ» - 1592 случая, ГБУЗ РТ «Монгун-Тайгинская ЦКБ» - 862 случая, ГБУЗ РТ «Овюрская ЦКБ» - 541 случаев, ГБУЗ РТ «Пий-Хемская ЦКБ» - 839 случаев, ГБУЗ РТ «Сут-Хольская ЦКБ» - 799 случая, ГБУЗ РТ «Тандинская ЦКБ» - 833 случая, ГБУЗ РТ «Тес-Хемская ЦКБ» - 551 случая,  ГБУЗ РТ "Тере-Хольская ЦКБ" - 326 случая, ГБУЗ РТ «Тоджинская ЦКБ» -581 случая, ГБУЗ РТ «Улуг-Хемский межкожуунный медицинский центр» - 1788 случая, ГБУЗ РТ «Чаа-Хольская ЦКБ» - 397 случая, ГБУЗ РТ «Чеди-Хольская ЦКБ» - 591 случая, ГБУЗ РТ «Эрзинская ЦКБ» - 879 случая, ГБУЗ РТ "Республиканская больница № 1" - 12938 случая, ГБУЗ РТ "Республиканская больница №2" - 544 случая, ГБУЗ РТ "Республиканский онкологический диспансер" - 2279 случая, ГБУЗ РТ "Республиканский кожно-венерологический диспансер" - 361 случая, ГБУЗ РТ Республиканская детская больница" - 3238 случая, ГБУЗ РТ "Перинатальный центр" - 9489 случая, ГБУЗ РТ "Инфекционная больница" - 4991 случая,  МЧУ ДПО "Нефросовет" - 32 случаев. Факт за 11 мес. 59454 случаев на сумму 3 397 390,5 тыс. руб.</t>
  </si>
  <si>
    <t>На 2022 год запланирована проведение медицинской реабилитации на 2337 случаев, в том числе: ГБУЗ РТ "Республиканская больница № 1" - 600 случаев, ГБУЗ РТ "Инфекционная больница" - 170 случаев,  ГАУЗ РТ СП "Серебрянка" - 1556 случаев, ГБУЗ РТ "Республиканский центр восстановительной медицины и реабилитации для детей" - 932 случая. Факт за 11 мес. 2385 случаев на сумму 132 644,0 тыс. руб.</t>
  </si>
  <si>
    <t>За отчетный период направлены средства в Территориальный фонд обязательного медицинского страхования по Республике Тыва на общую сумму 3 032 691,556 тыс. руб.</t>
  </si>
  <si>
    <t xml:space="preserve">В течение отчетного периода на обеспечение деятельности Медицинского колледжа профинансировано 70 281,63 тыс. рублей (на коммунальные услуги, материальные запасы, заработная плата, налоги и др. статьи). </t>
  </si>
  <si>
    <t xml:space="preserve">На 2022 год запланирована выплата стипендий студентам Республиканского медицинского колледжа на сумму 3 770,467 тыс. рублей. За отчетный период направлена стипендия 3 770,467 тыс. рублей. </t>
  </si>
  <si>
    <t>В течение отчетного периода на обеспечение мероприятия подготовка средних медицинских работников Медицинского колледжа профинансировано 2 316,8 тыс. рублей (заработная плата и начисления на выплаты по оплате труда).</t>
  </si>
  <si>
    <t>За отчетный период направлены финансовые средства в медицинские организации на общую сумму 32 527 410,00 руб., в том числе: Ресонкодиспансер - 15 617 550,00 руб., Улуг-Хемский ММЦ - 10 473 760,00 руб., Республиканская детская больница - 6 436 100,00 руб.</t>
  </si>
  <si>
    <t xml:space="preserve">В отчетном периоде на содержание подведомственных учреждений Минздрава РТ (прочие учреждения) направлены 471 419 513,58 руб., в том числе: ГБУЗ РТ «Бюро судебно-медицинской экспертизы» - 70 216 111,76 руб., ГБУЗ РТ «Республиканский Центр по профилактике и борьбе со СПИД и инфекционными заболеваниями»  - 65 593 351,13 руб.,  Патанатомия - 700 494,72 руб., ГБУЗ РТ «Республиканский центр восстановительной медицины и реабилитации для детей» - 25 697 173,07 руб., ГБУЗ РТ «Республиканский центр общественного здоровья и медицинской профилактики» - 33 663 860,00 руб., ГБУ РТ «Ресфармация» - 55 607 782,50 руб., ГБУЗ «Медицинский информационно-аналитический центр Республики Тыва» - 89 618 539,00 руб., ГБУ РТ «Учреждение по административно-хозяйственному обеспечению учреждений здравоохранения Республики Тыва» - 63 907 714,33 руб., ГБУ «Научно-исследовательский институт медико-социальных проблем и управления Республики Тыва» - 20 612 301,07  руб., ГБУЗ РТ «Республиканский центр скорой медицинской помощи и медицины катастроф» - 9 477 216,00 руб., ГБУЗ РТ «Санаторий-профилакторий «Серебрянка» - 36 324 970,00 руб. </t>
  </si>
  <si>
    <t xml:space="preserve">В отчетном периоде на содержание подведомственному учреждению Минздрава РТ санаторий "Балгазын" профинансирована 87 006,52958 тыс. рублей (на коммунальные услуги, материальные запасы, заработная плата, налоги и др. статьи). </t>
  </si>
  <si>
    <t>На 2022 год запланировано приобретение продуктов питания для беременных женщин, кормящих матерей и детей до 3-х лет на сумму 13 363,7 тыс. руб. Произведена оплата за кредиторскую задолженность 2021 года на сумму 4,6 тыс. руб. Закуплено питание беременным, кормящим матерям и детям на сумму 13 359,1 тыс.руб.</t>
  </si>
  <si>
    <t>На 2022 год запланировано приобретение медицинского оборудования на сумму 21 650,6 тыс. рублей. Закуплены оборудования (анализатор концентрации паров этанола в выдыхаемом воздухе; анализатор мочи; оснащение ФАП с. Балыктыг; оснащение ФАП с. Тоолайлыг; оснащение Бай-Тайга ЦКБ; манекены для ПЦ; дезинфекционно-душевая установка, передвижная; анализатор бактериологический для идентификации микроорганизмов ИВД, автоматический; кресло гинекологическое для ФАПа Кундустуг; ЭКГ всем ММЦ и ЦКБ; анализатор гемоглобина крови; анализатор портативный для определения холестерина в крови; глюкометр; облучатель-рециркулятор; холодильник фармацевтический; весы для новорожденых; весы медицинские взрослые) на сумму 19 616,8 тыс. руб.</t>
  </si>
  <si>
    <t>Произведена оплата согласно заявлениям больных за проезд к месту лечения и обратно на общую сумму 5 158,98735 тыс. рублей.</t>
  </si>
  <si>
    <t>Издан приказ Минздрава РТ от 01.02.2022 г. № 142пр/22 "Об утверждении перечня медицинских изделий, приобретаемых в рамках мероприятий по развитию системы паллиативной медицинской помощи в 2022 году", где утвержден перечень для нужды ГБУЗ РТ "Республиканский онкологический диспансер" - 4 ед.; ГБУЗ РТ "Улуг-Хемский ММЦ" - 4 ед. и "Республиканская детская больница" - 14795 ед.  Заключены прямые договора на поставку 4 ед. оборудования для нужды ГБУЗ РТ "Республиканский онкологический диспансер", 4 ед. оборудования для нужды ГБУЗ РТ "Улуг-Хемской ММЦ" и 14795 ед. медицинских изделий для использования на дому для нужды ГБУЗ РТ "Республиканская детская больница". Произведена оплата медицинского оборудования и медицинских изделий на общую сумму 6 321,0 тыс. руб. Заключено 6 государственных контрактов на поставку наркотических препаратов на сумму 1 000,0 тыс. руб. Препараты поставлено 100 %. Произведена оплата на сумму 1 000,0 тыс. руб.</t>
  </si>
  <si>
    <t>Для оказания услуг по приему хранению, отпуск лекарственных препаратов, предназначенных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на 2022 год запланирована 617,2 тыс. руб. Произведена оплата за оказанные услуги на сумму 617,2 тыс. руб.</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</si>
  <si>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оснащении оборудованием региональных сосудистых центров и первичных сосудистых отделений от 21.12.2019 № 056-17-2020-076 (ред. 23.12.2021 г. № 056-17-2020-076/7) на 2022 год запланировано приобретение оборудование на сумму 47 046,6 тыс. руб. Проведены торги, заключены ГК на поставку Диагностический аппарат для ультразвуковых исследований сердца и сосудов - 1 ед. на сумму 14 503,3 тыс. руб., на микроскоп операционный - 1 ед. на сумму 32 050,0 тыс. руб. Заключен договор на поставку  Стимулятора глубоких тканей электромагнитный переносной - 1 ед. на сумму 493,3 тыс. руб. Поставлен и оплачено полностью.</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</si>
  <si>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переоснащении медицинских организаций, оказывающих медицинскую помощь больным с онкологическими заболеваниями от 21.12.2019 № 056-17-2020-160 (в ред. от 23.12.2021 г. № 056-17-2020-160/7) запланировано приобретение 13 ед. медицинского оборудования на сумму 52 226,7 тыс. руб. Заключено 10 ГК на поставку 13 ед. оборудования на общую сумму 51 218,4,0 тыс. руб.  Поставлено и  оплачено полностью. Произведена оплата переходящей задолженности за оборудование 2021 года на сумму 1 656,7 тыс. руб.</t>
  </si>
  <si>
    <t xml:space="preserve">На 2022 год запланированы выплаты Государственной премии Республики Тыва в области здравоохранения "Доброе сердце" - "Буянныг чурек" по 6 разным номинациям: "первичное звено", "за работу в экстремальных условиях", "за проведение уникальной операции, спасшей жизнь человека", "у истоков жизни", "технология года", "спасение года". Заседание комиссии назначено на 5 декабря 2022 г. Всего поступило 7 работ. 1) за работу в экстремальных условиях – 2 работы; 2) технология года – 3; 3) у истоков жизни – 1
4) за проведение уникальной операции, спасшей жизнь человека –1. В соответствии с Положением о государственной премии Республики Тыва в области здравоохранения «Доброе сердце» - «Буянныг чурек», утвержденное Указом Главы Республики Тыва от 29 июня 2020 г. № 153 Экспертный совет при Министерстве здравоохранения Республики Тыва 5 декабря 2022 г. рассмотрев ходатайства о присуждении государственной премии, решил внести предложение о присуждении Государственной премии Республики Тыва в области здравоохранения «Доброе сердце» - «Буянныг чурек» по следующим направлениям, в соответствии с Указом Главы Республики Тыва от 28.12.2022 г. № 433 «О присуждении государственной премии Республики Тыва в области здравоохранения «Доброе сердце» - «Буянныг чурек» определены лауреаты: 
1. «За работу в экстремальных условиях»:
- Кечилек Айлан Ким-ооловне, врачу-анестезиологу - реаниматологу ГБУЗ РТ «Тоджинская ЦКБ», с присуждением сертификата на 1 млн. рублей.
5 октября 2021 г. из с. Сыстыг-Хем Тоджинского кожууна в Тоджинскую ЦКБ поступил звонок о необходимости оказания экстренной медицинской помощи больному и возможной его эвакуации через р. Сыстыг-Хем. Состояние пациента предварительно было оценено как критическое. 
В тот же день из-за неблагополучных погодных условий доставить пациента воздушным транспортном не представилось возможным. Единственным способом оказалось использование водного транспорта. Путь по воде составлял 7 часов, из них 3 часа по течению реки, обратный путь в течение 4 часов против течения. Благодаря оперативной работе членов администрации Тоджинского кожууна, исполняющего обязанности главного врача Тоджинской ЦКБ и главы администрации с. Сыстыг-Хем была подготовлена лодка для отправления. В состав экстренной бригады входили врач-анестезиолог-реаниматолог, фельдшер скорой помощи и лодочник. Больному оказана помощь.
2. «За проведение уникальной операции, спасшей жизнь человека»:
- Монгуш Темиру Николаевичу, заведующему гинекологическим отделением ГБУЗ РТ «Перинатальный центр РТ», с присуждением сертификата на 1 млн. рублей.
28 августа 2022 г. Темир Николаевич провел уникальную операцию тяжелой беременной женщине со сроком 39 недель с полным разрывом матки. У беременной было крайне тяжелое состояние, связанное с большой потерей крови. Была выбрана операция в объеме метропластики и ушивания разрыва матки. В результате операции удалось сохранить жизнь 2 человек и пациентке сохранить репродуктивную функцию организма. 
В 80-90% при разрыве матки врачи-акушеры-гинекологи в России проводят полное удаление матки при разрыве матки с целью спасения жизни. 
- Иргит Владимиру Владимировичу, врачу-нейрохирургу нейрохирургического отделения ГБУЗ РТ «Республиканская больница № 1», с присуждением сертификата на 500 тыс. рублей.
Впервые в республике 1 ноября 2022 г. выполнена эндоваскулярная эмболизация аневризмы головного мозга пациенту, перенесший геморрагический инсульт. Цель эмболизация аневризмы заключается в предотвращении кровотока в аневризматическом мешке путем заполнения его полости специальными спиралями, предотвращая разрыв и кровотечение. Ранее, подавляющее большинство пациентов, перенесших подобный геморрагический инсульт, приходилось направлять в медицинские учреждения за пределами Республики Тыва. 
3. «У истоков жизни»:
- Демчик Владимиру Дегутовичу, заведующему отделением реанимации и интенсивной терапии новорожденных, врачу-анестезиологу-реаниматологу ГУЗ РТ «Перинатальный центр РТ», с присуждением сертификата на 1 млн. рублей.
В 2021 году впервые в республике выходили недоношенного ребенка весом при рождении 489 граммов. Состояние девочки было осложнено не только преждевременными родами, но и тяжелым течением беременности. Ребенка при родах принял заведующий отделением реанимации и интенсивной терапии новорожденных Перинатального центра Владимир Дегутович. Ребенок благополучно выписан в возрасте 3 месяца с массой 2850 грамм.
4. «Технология года»:
- Монгуш Солангы Валерьевне, заведующей хирургического отделения - врачу - хирургу ГБУЗ РТ «Республиканский консультативно-диагностический центр», с присуждением сертификата на 333,333,33 копеек.
Внедрены в практику лазерная вапоризация геморроидальных узлов - это тепловое воздействие лазерного луча, вызывающего денатурацию белков крови, при этом сразу же прижигаются кровеносные сосуды внутри узла (геморрой 1,2,3 степени, наличие хронической анальной трещины, хронического геморроя). Инновационный малоинвазивный метод, позволяющий минимизировать риск осложнений и период постоперационного восстановления.
- Обухову Андрею Петровичу, заместителю главного врача по организационной и методической работе, врачу-дерматовенерологу ГБУЗ РТ «Республиканский кожно-венерологический диспансер», с присуждением сертификата на 333,333,33 копеек.
Внедрены в практику терапия «малыми молекулами» (селективными иммунодепрессантами) и генно-инженерными биологическими лекарственными препаратами больных псориазом, псориатическим артритом, атопическим дерматитом. В республике до 2018 года применение селективных иммунодепрессантов в терапии псориаза и до 2021 года применение генно-инженерных биологических препаратов не проводилось. С 2018-2019 гг. начато применение селективных иммунодепрессантов (апремиласт), с 2021 г. назначена генно-инженерная биологическая терапия лекарственными препаратами. Отмечается стойкая положительная динамика по псориазу вульгарному, атопическому дерматиту, достигнута 100% клиническая ремиссия на фоне генно-инженерной биологической терапии. 
- Ондар Сылдысу Михаиловичу, врачу по рентгенэндоваскулярной диагностике и лечению отделения рентгенхирургических методов диагностики и лечения Регионального сосудистого центра, врачу-хирургу ГБУЗ РТ «Республиканская больница № 1», с присуждением сертификата на 333,333,33 копеек.
Внедрены в практику:
- имплантация аутовены (голени) с формированием артериовенозной фистулы верхней конечности для гемодиализа при хронической болезни почек терминальной стадии Суть операции формирование постоянного сосудистого доступа на плече путем создания плече-латеральноподкожного шунта плеча, расположенного над фасцией, максимально близко к коже. При таком формировании шунта создается 1 ствол фистульной вены с хорошей скоростью кровотока (300-500 мм/с) для проведения эффективных сеансов гемодиализа.
- селективная эмболизация маточных артерий миоматозных узлов при миоме матки. В июле 2021 г. впервые выполнена и внедрена в республике операция «эмболизация маточных артерий» по поводу миомы матки. Ранее пациенты оперировались за пределами республики. Это современный малоинвазивный способ лечения миомы матки. С его помощью можно не только устранить симптомы заболевания и прекратить рост миоматозных узлов, но и сохранить репродуктивную функцию женщины. 
5. «Спасение года»:
-Сюрюн Саяне Сааяевне, врачу-акушеру-гинекологу ГБУЗ РТ «Барун-Хемчикский ММЦ», с присуждением сертификата на 1 млн. рублей.
В 15 января 2020 г. врач-акушер-гинеколог Саяна Сааяевна вместе с бригадой операционного блока в условиях фельдшерско-акушерского пункта с. Кара-Холь провели операцию нижнесрединная лапаротомия, тубэктомия справа под внутривенным обезболиванием в процедурном кабинете, на кушетке по поводу внематочной беременности, прервавшейся по типу разрыва трубы, осложнившейся гемоперитонеумом. Геморрагический шок 1-2 ст.
</t>
  </si>
  <si>
    <t xml:space="preserve">Программа «Земский доктор/Земский фельдшер» с начала года с учетом дополнительного финансирования из запланированных 61 участника – 59 врачей (в том числе 49 врачей по 2 млн., 10 - врачей по 1 млн.) и 2 фельдшера по 1 млн.
Процент исполнения программы с учетом увеличения финансирования составляет в общем 100,0%, среди врачей – 100,0%, по фельдшерам – 100%.
В сельские территории отправились работать – 49 врачей, 1 врач – акушер-гинеколог, 1 врач – анестезиолог-реаниматолог, 2 врача-инфекциониста, 1 врач-кардиолог, 3 врача-невролога, 2 врача общей практики (семейный врач), 1 врач-онколог, 2 врача-оториноларинголога, 2 врача-офтальмолога, 1 врач-педиатр, 6 врачей-педиатров участковых, 1 врач – психиатр-нарколог, 1 врач-рентгенолог, 6 врачей-стоматологов, 2 врача-терапевта, 8 врачей-терапевтов участковых, 1 врач – травматолог-ортопед, 1 врач-физиотерапевт, 3 врача-фтизиатра, 1 врач функциональной диагностики, 1 врач-хирург, 2 врача-эндокринолога.
В города с численностью населения до 50 человек трудоустроены - 10 врачей, в том числе 1 врач-акушер-гинеколог, 1 врач-невролог, 1 врач-неонатолог, 2 врача-оториноларинголога, 1 педиатр-участковый, 1 стоматолог, 1 терапевт, 1 травматолог-ортопед, 1 хирург.
В фельдшерско-акушерские пункты трудоустроены 2 фельдшера.
Из 61 участника, трудоустроенных по программе «Земский доктор/фельдшер» - 23 врача привлечены из других регионов (ЯНАО – 5, Сахалинская область – 4, Иркутская область – 3, Амурская область – 2, Москва – 2, Амурская область – 1, Кемеровская область – 1, Республика Саха Якутия – 1, Новосибирск – 1, Республика Хакасия – 1, Хабаровский край – 1, ХМАО - 1), 3 врача привлечены из частной медицины, 2 медицинских работника из других структур (в том числе 1 фельдшер), 4 выпускника (3 ординатуры,1 специалитет), 23 врача из республиканских учреждений (23) и межокжуунных центров (3 врача). Постановлением Правительства Республики Тыва от 21 июня 2019 г. № 324 с 2019 года предусмотрены единовременные компенсационные выплаты (далее – ЕКВ) врачам отдельных специальностей за счет средств республиканского бюджета, в 2022 году запланировано выплатить 10 врачам. Из республиканского бюджета выделено 10 млн. рублей. Утвержден Перечень вакантных должностей для осуществления ЕКВ врачам отдельных специальностей приказом Министерства здравоохранения Республики Тыва от 16.09.2022 г № 1257пр/22. По состоянию на 26.12.2022 г. выплаты осуществлены 8 врачам, в том числе 4 врачам, прибывшим из других регионов, 1 врачу, привлеченного из частной медицины, 1 врачу после ординатуры по следующим специальностям: врач-анестезиолог-реаниматолог, врач скорой медицинской помощи, 2 врача-анестезиолога-реаниматолога, врач-акушер-гинеколог, врач сердечно-сосудистый хирург, 2 врачам-эндоскопистам. 1 врачу-неврологу.
</t>
  </si>
  <si>
    <t xml:space="preserve">Постановлением Правительства Республики Тыва от 2 ноября 2021 г. N 597 утверждён Порядок предоставления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 в 2021-2023 годах, устанавливающий правила осуществления денежных выплат медицинским работникам (врачам), трудоустроившимся в медицинские организации государственной системы здравоохранения Республики Тыва в 2021-202З годах, на 2022 год предусмотрено 36,600 тыс. рублей на 101 получателя в 2022 году и 82 получателя, заключившим в 2021 году.
В 2022 году по заявкам медицинских организаций по состоянию на 28.12.2022 г. всего заявились на выплаты 211 врачей из запланированных 183 врачей:
 - 59 врачей, получивших выплаты в 2021 году, продолжающих работать,
 - 16 врачей после специалитета, окончивших в 2022 году,
 - 76 врачей ординаторов, окончивших в 2022 году,
 - 58 врача, прибывших после работы из других регионов в 2022 году, из них 11 врачей являются бывшими Земскими докторами.
По состоянию на 28 декабря 2022 года денежные выплаты перечислены в 202 врачам в размере 40,400 тыс. рублей, из них 143 врачам в размере 28,600 тыс. рублей, трудоустроенным в 2021-2022 году и подавшим документы в 2022 году на выплаты, а также 59 врачам, продолжающим работать с 2021 года и заключившим трудовые договоры в 2021 году, и изъявившим желание продолжить выплату в 2022 году в размере 11800,0тыс рублей.
Процент исполнения программы – от общего запланированного количества – 100,0%. 
Осуществление выплат оставшимся врачам, трудоустроенным в течение декабря 2022 г., а также врачам, у которых не пройдена аккредитация, планируется предоставить в первом квартале 2023 года. 
</t>
  </si>
  <si>
    <t>Для оснащения медицинскими изделиями медицинских организаций, имеющих в своей структуре подразделения, оказывающие медицинскую помощь по медицинской реабилитации запланировано приобретение оборудования на сумму 39 292,5 тыс. руб. Заключены госконтракты на поставку 15 ед. оборудования на общую сумму 39 292,3 тыс. руб. Поставлено и оплачено 14 ед. оборудования на сумму 37 676,4 тыс. руб.</t>
  </si>
  <si>
    <t xml:space="preserve">Минздрав Республики Тыва в течение 2022 года планирует оздоровить в условиях санаторно-курортных организаций 2500 детей диспансерного учета, из них в санаториях Минздрава Российской Федерации – 1585 детей, за счет финансовых средств республиканского бюджета – 915 детей. В течение 2022 года на санаторно-курортное лечение направлено всего 2803 ребенка диспансерного учета (112 % годового плана), в том числе:
дети-инвалиды – 160 чел., из них по путевкам «мать и дитя» – 109;
дети-сироты и дети, оставшиеся без попечения родителей – 510 чел., из них 70 – воспитанники ГБОУ РТ «Республиканская школа-интернат «Тувинский кадетский корпус»;
дети, состоящие на учете детского фтизиатра – 52 чел.
</t>
  </si>
  <si>
    <t xml:space="preserve">Капитальный ремонт здания ГБУЗ РТ «Тере-Хольская ЦКБ»" заключен государственный контракт с подрядной организацией ООО «Угулза» лице директора Кендивана Валерия Даваа-Сереновича, от 15 февраля 2022 г. № 2022.0068 на общую сумму 13 453 001,57 рублей. Срок выполнение работ с момента заключение государственного контракта (205 календарных дней).
Выполнены: демонтажные работы, устройство фундамента, устройство перекрытия, кровли, полы, установка окон, облицовка стен ГКЛ, укладки плитки, устройство фасада, отделочные работы, электромонтажные работы, установка пожарной сигнализации. Готовность объекта: 100%. Направлено требование от 13.10.2022 г. № 6008/22-МК об устранении нарушений по качеству выполненной работы. При выполнении работ выявлено, что сметные виды и объемы в связи с неточностью произведенных расчетов проектной организацией ООО «Модуль» не соответствуют к выполнению данных видов работ, при этом имеются ремонтно-строительные работы, которые не предусмотрены сметным расчетам и обязательны к их выполнению.  Подрядной организацией ООО «Угулза» направлены сметная документация в ГАУ УГСЭ РТ для прохождения повторной экспертизы в части изменения объёмов работ, на основании положительного заключения повторной экспертизы государственного автономного учреждения Управление государственной строительной экспертизы Республики Тыва от 16.12.2022 г. № 17-1-1-2-088990-2022, стороны пришли к соглашению внести изменения по замене видов работ в сметной документации на выполнение работ по капитальному ремонту здания ГБУЗ РТ «Тере-Хольская ЦКБ». Заключено допсоглашение на уменьшение цены контракта на сумму 1 011 603,01 руб.  Акт приемки выполненных работ подписан 19.12.2022 г. Профинансировано на сумму 12 441 398,46 руб.
В рамках реализации мероприятий (работ) подлежащих проведению за счет межбюджетного трансферта, предоставленного из бюджета города Москвы бюджету Республики Тыва в целях реализации социально значимых проектов в Республике Тыва по Соглашению между Правительством Москвы и Правительством Республики Тыва от 13.07.2021 г. № 77-1315 (Дополнительное соглашение № 2 от 05.08.2022 г.) предусмотрены следующие мероприятия: «Капитальный ремонт системы отопления здания ГБУЗ РТ «Бай-Тайгинская ЦКБ» (капитальный ремонт тепловых сетей и централизация малых котельных зданий) Министерством здравоохранения Республики Тыва разработана сметная документация на сумму 13 407 500,0 рублей. Заключен государственный контракт с единственным поставщиком на выполнение работ с подрядной организацией ООО «Олимпиада» № 13 от 29 августа 2022 года. Выполнено: демонтаж котельного оборудования, демонтаж системы отопления здания больницы, устройство пола в здании котельной, подготовка теплотрассы для дальнейшей установки железобетонных лотков, доставка котлов, укладка железобетонных лотков теплотрассы, устройство опорных подушек, монтаж труб тепловых сетей, монтаж системы отопления на 1-ом и 2-ом этажах, установка 5 окон в котельной, установка котлового оборудования, установка дверей котельной, утепление труб тепловых сетей, устройство освещения в котельной, работы по обратной засыпке теплотрассы. Выполняется: устраняются замечания выявленные в ходе проверки заказчиком. Готовность объекта: 100 %. Профинансировано: 13 257 640,00 руб. 
</t>
  </si>
  <si>
    <t>На 2022 год запланировано приобретение лекарственных препаратов для лечения больных туберкулезом на сумму 19 301,0 тыс. руб. Заключено 17 Государственных контрактов на сумму 19 301,0 тыс. руб.  Поставлено и оплачено на сумму 19 301,0 тыс. руб.</t>
  </si>
  <si>
    <t>Запланированы 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 на сумму 51 558,5 тыс. руб. Закуплено оборудование для нужды Республиканской больницы №1, Инфекционной больницы, Республиканской детской больницы, Улуг-Хемской ММЦ, Дзун-Хемчикской ММЦ, Барун-Хемчикской ММЦ, Перинатальному центру и СИЗы для Ресфармации на общую сумму 51 558,0479 тыс. руб.</t>
  </si>
  <si>
    <t xml:space="preserve">Реализация мероприятия в рамках Национального проекта «Здравоохранение» по направлению «Развитие детского здравоохранения» на период с 2022-2024 годы.
В рамках федерального проекта «Развитие детского здравоохранения, включая создание современной инфраструктуры оказания медицинской помощи детям» между Министерством здравоохранения Российской Федерации и Правительством Республики Тыва от «31» декабря 2021 г. заключено Соглашение № 056-09-2022-124 о предоставлении из федерального бюджета в 2022 - 2024 годах бюджету Республики Тыва субсидии на софинансирование нового строительства детской больницы в г. Кызыле.
Проектная мощность объекта составляет 150 коек, медико-техническое задание на разработку проектной документации и строительство объекта согласованно с Минздравом России от 02.08.2021 г. № 15-1/1351. Строительство объекта будет осуществлёно одновременно с выполнением работ по проектированию, строительству и вводу в эксплуатацию объекта капитального строительства. Новый корпус со стационаром на 150 коек будет строиться рядом с существующей детской больницей и станет единым детским медицинским комплексом. (Заключен договор безвозмездного пользования ЗУ № 04-БП/22 от 10.03.2022 г. с кадастровым номером 17:18:0105021:52).
Всего на проектирование и строительство объекта предусмотрено 1 949 448,739 тыс. рублей, из них федеральный бюджет 1 900 000,0 тыс. рублей, республиканский бюджет 49 448,73 тыс. рублей в том числе на проектирование 30 256,82 тыс. рублей. Объемы финансирования инвестиционного проекта на строительство объекта по годам, млн. рублей:
- в 2022 году 30 256 820 (тридцать миллионов двести пятьдесят шесть тысяч восемьсот двадцать ) рубля 00 копейки;
- в 2023 году 606 062 000 (шестьсот шесть миллиона шестьдесят две тысячи рублей) 00 копейки, 
- в 2024 году 1 313 131 313 (один миллиард триста тринадцать миллионов сто тридцать одна тысяча триста тринадцать) рублей 13 копеек.
В целях реализации данного Соглашения заказчиком ГКУ РТ «Госстройзаказ» от 31 марта 2022 года заключен государственный контракт с подрядной организацией ООО "Восток" г. Кызыла, предметом которого является одновременно выполнение работ по проектированию, строительству и вводу в эксплуатацию объекта капитального строительства, проектная мощность объекта 150 коек, сроком исполнения контракта до 31 декабря 2024 года. В рамках заключенного контракта предусмотрено авансирование в размере 11% от цены контракта. (Контракт подлежит к казначейскому сопровождению).
В соответствии с рекомендацией Минздрава России проектирование и строительство нового здания детской больницы будет осуществляться непосредственно рядом с существующей детской больницей в г. Кызыле, на смежных участках, ограниченных застройкой.
Министерством земельных отношений РТ предоставлены договоры безвозмездного пользования №22-БП от 04.05.22 и №23-БП22 от 04.05.22 г.
 Департаментом архитектуры, градостроительства и земельных отношений Мэрии г. выдан ГПЗУ на 1 земельный участок 17:18:0105021:52.
Заключено дополнительное соглашение №3 от 15.06.2022 г. к ГК в части изменения существенных условий по увеличению срока исполнения ГК.  
22.06.2022 г. от Минзема РТ получен договор безвозмездного пользование на объединённый земельный участок с кадастровым номером 17:18:0105021:2470.
Минземом РТ земельный участок под автостоянку на кадастровый учет поставлен.
           АО «СибирьПромГрупп» направлены следующие письма:
Письмо о «Исходные данные (расположение карьера; грунты; заводы и организации для поставки материалов; полигонах ТБО; временное водоснабжение)» направлено в Мэрию г. Кызыла: Исх.№ 855/м от 27.07.2022 г. – Мэрией отписано на Первого заместителя мэра по жизнеобеспечению Черноусова Александра Николаевича Вх. № 01-05-22/5357.
Письмо о «Согласование эскизов РДБ» Исх. №852/м от 27.07.2022 г. – Минздравом направлено ответное письмо с согласованием эскизов Исх.№ 4468/22-НХ от 02.08.2022 г.
Письмо о «Предоставлении перечня мед. Оборудования для включения в проект» Исх. № 857/м от 28.07.2022 г. – Минздравом письму присвоен Вх № 1779/Э и направлено Айсу Александровне в отдел мед техники.
Письмо о «Согласовании сноса 4 зданий (Хоз. Корпус; Псих. Диспансер; Нарк. Диспансер; гараж)» Исх. № 870/м от 02.08.2022 г. – Вх. № 1507/Э-АЮ направлено в ПТО Минздрава.
На сегодняшний день, согласован генплан с Минздравом, сбор исходных данных в части разрешения на демонтаж, список лицензированных полигонов для отходов, имеющих класса от 2-4.
Проектным предприятием ООО «СибирьПромГрупп» выполнены работы: технические отчеты по инженерным изысканиям, направлены нагрузки ООО «Восток» для подачи заявки в ресурсоснабжающие организации. Подрядчиком формируются заявки на ТУ ресурсоснабжающим организациям. 
24.10.2022 г. проектировщиками подготовлены и направлены в адрес ООО «Восток» этап по проекту организации работ по сносу или демонтажу объектов капитального строительства. 
</t>
  </si>
  <si>
    <t>На финансовое обеспечение медицинской помощи, оказанной лицами, застрахованным ро обязательному медицинскому страхованию, в рамках реализации территориальных программ обязательного медицинского страхования в 2022 году предусмотрено 182 065,9 тыс. руб. Выполнено 100 %.</t>
  </si>
  <si>
    <t xml:space="preserve">Всего на проведение капитального ремонта 3-х объектов здравоохранения на 2022 год предусмотрено 79 469,00 тыс. рублей:
- федеральный бюджет (97,75%) 77 680,95 тыс. рублей; 
- республиканский бюджет (2,25%) 1 788,05 тыс. рублей.
 1.  Капитальный ремонт поликлиники ГБУЗ РТ «Республиканская больница №1» по улице Ленина д. 44 на общую сумму 44 645 300,00 рублей запланировано провести в два этапа 2021 и 2022 годах, в том числе в 2021 году на сумму 14 645 300,00 рублей, в 2022 году на сумму 30 000 000,00 рублей. Государственный контракт № 2021.3865 от 07.09.2021 г. с подрядной организацией ООО «Элита» на общую сумму 36 609 146,00 рублей. Срок исполнения по графику СМР 250 календарных дней, срок исполнения контракта до 31.12.2022 г.
Работы на объекте завершены, Общая готовность объекта 100 %. По первому этапу за 2021 год освоено 14 645 300,00 рублей. По второму этапу за 2022 год профинансировано 24 150 417,6 рублей.
2. Капитальный ремонт здания ГБУЗ Республики Тыва Тере-Хольская Центральная кожуунная больница" заключен государственный контракт с ИП Танзыр Евгением Валерьевичем от 09 марта 2022 г. № 2022.0227 на общую сумму 1 829 200, 00 рублей. Срок выполнение работ с момента заключение государственного контракта (90 календарных дней), до 07 июня 2022 г.  с даты заключения контракта. Выполнено: демонтажные работы, устройство фундамента, устройство пола, установка окон, межкомнатные двери, закуплены материалы (окна, противопожарные двери, линолеум, шпатлевка полимерная), отделочные работы, электромонтажные работы. Акт о приемке-передачи выполненных работ подписан от 18.10.2022 г. Выполнение: 1 456 218,30 рублей, уменьшение цены контракта на сумму 372 981,7 рублей. Готовность объекта: 100%. Работы на объекте завершены. 
3. Капитальный ремонт детской поликлиники ГБУЗ Республики Тыва "Барун-Хемчикский ММЦ" запланировано на 2022-2023 гг. со сроком выполнения работ на 2 года на общую сумму 132 000,00 тыс. рублей на 2022 год - 49 469,0 тыс. рублей, на 2023 год – 82 531,00 тыс. рублей. На проведение капитального ремонта детской поликлиники ГБУЗ Республики Тыва "Барун-Хемчикский ММЦ" проектной организацией ООО «Авангард»:
1.  Проектно-сметная документация на общестроительные работы разработано и получено положительное заключение государственной экспертизы от 15.02.2022 г. № 17-1-1-2-008170-2022 на общую сумму 93 894,37 тыс. рублей.
2. Проектно-сметная документация на выполнение работ внутренних инженерных сетей здания детской поликлиники разработано и получено положительное заключение государственной экспертизы от 23.06.2022 г. № 17-1-1-2-040425-2022 на общую сумму 28 365,03 тыс. рублей
Государственный контракт № 12 от 30.06.2022 г. с единственным поставщиком подрядной организацией ООО «Стройимпульс» на общую сумму 121 787 140,40 рублей. Срок исполнения по графику СМР 445 календарных дней, срок исполнения контракта до 31.12.2023 г. Выполнено: демонтажные работы, система отопления, устройство кровли, установка окон. Выполняются: отделочные работы. Готовность объекта: 50%. По первому этапу профинансировано 49 469 000 рублей.                                                                                              В 2022 году завершены выполнение работ (строительно-монтажные работы) по двум объектам 2021 года (детская поликлиника ГБУЗ РТ «Чеди-Хольская ЦКБ» - 3 487 440,43 руб., детское отделение Блок «Б» ГБУЗ РТ «Улуг-Хемская ММЦ им. Балгана» - 4 088 237,71 руб.). 
</t>
  </si>
  <si>
    <t xml:space="preserve">На 2022 год запланировано приобретение 160 ед. медицинского оборудования медицинских организаций на общую сумму 233 105,0 тыс. руб., из них средства федерального бюджета – 227 851,5 тыс. руб. и средства республиканского бюджета – 5 253,5 тыс. руб. На 160 ед. оборудования заключены государственные контракты на общую сумму 227 661,4 тыс. руб. Поставлено и оплачено полностью. Также произведена оплата за оборудование 2021 года (остеоденситометр) на сумму 10 746,0 тыс. руб. </t>
  </si>
  <si>
    <t xml:space="preserve">ФАП с. Кундустуг Каа-Хемского района госконтракт заключен № 2022.0420 от 28.03.2022 г. с ИП Тайбыл Римма Мосун-ооловной, цена контракта 8 640,00 тыс. рублей. Профинансировано: 8 640,00 тыс. рублей. Готовность объекта: 100%. Работы на объекте завершены, закупка технологического оборудования в контракте не предусмотрено. Объект принят в республиканскую собственность и передан на баланс ГБУЗ РТ «Каа-Хемская ЦКБ».Получено лицензия на осуществление медицинской деятельности от 30.12.2022 г.
</t>
  </si>
  <si>
    <t xml:space="preserve">ВА в с. Хайыракан Улуг-Хемского района госконтракт заключен № 9 от 08.04.2022 года, цена контракта 13 347,10 тыс. рублей. Срок исполнения контракта по графику выполнения работ до 24 ноября 2022 г. Профинансировано: 13 347 100 руб. Готовность объекта: 100 %. Работы на объекте завершены. Объект принят в республиканскую собственность и передан на баланс ГБУЗ РТ «Улуг-Хемский межкожуунный медицинский центр». Получено лицензия на осуществление медицинской деятельности.
</t>
  </si>
  <si>
    <t xml:space="preserve">ФАП с. Ак-Тал Чеди-Хольского района госконтракт заключен № 2022.0445 от 28.03.2022 г., цена контракта 12 315,77 тыс. рублей. Срок исполнения контракта по графику выполнения работ до 08 ноября 2022 г. Профинансировано: 12 315 778,8 рублей. Выполнено: геолого-геодезические изыскания грунта строительного участка, устройство септика, вертикальная планировка, поставка материала стен клееного бруса, бурение скважины, устройство фундамента, возведение стен, перекрытие, устройство кровли, устройство пола, теплый пол, окна, укладка плитки пола, установка межкомнатных перегородок, система отопления, поставка технологического оборудования, отделочные работы, укладка плитки на стены, электромонтажные работы, сантехнические работы, пожарная сигнализация. Готовность объекта: 100 %. Выдано разрешение на ввод от 30.11.2022 г.  Объект принят в республиканскую собственность и передан на баланс ГБУЗ РТ «Чеди-Хольская ЦКБ». Получено лицензия на осуществление медицинской деятельности от 30.12.2022 г.
</t>
  </si>
  <si>
    <t xml:space="preserve">ФАП с. Терлиг-Хая Кызылского района госконтракт заключен № 2022.0418 от 28.03.2022 г. с подрядной организацией ООО «Сылдыс», цена контракта 9 500,00 тыс. рублей. Готовность объекта: 100%. Работы на объекте завершены. Выдано разрешение на ввод от 17.10.2022 г. Объект принят в республиканскую собственность и передан на баланс ГБУЗ РТ «Кызылская ЦКБ». Получено лицензия на осуществление медицинской деятельности. Профинансировано: 9 500 000 руб.
</t>
  </si>
  <si>
    <t xml:space="preserve">ВА в с. Баян-Кол Кызылского района госконтракт заключен № 11 от 13.05.2022 года, цена контракта 13 347,10 тыс. рублей. Срок исполнения контракта по графику выполнения работ до 19 декабря 2022 г. Профинансировано: 13 347 100 рублей. Выполнено: геолого-геодезические изыскания грунта строительного участка, устройство фундамента, бурение скважины, поставка материала стен клееного бруса, устройство монолитных бетонных полов, возведение стен, устройство перекрытия и кровли, укладка профнастила кровли, окна, система отопления, укладка плитки пола, отделочные работы, установка межкомнатных дверей, электромонтажные работы, технологическое оборудование, сантехнические работы, пожарная сигнализация. Готовность объекта: 100 %. Выдано разрешение на ввод от 01.12.2022 г. Объект принят в республиканскую собственность и передан на баланс ГБУЗ РТ «Кызылская ЦКБ». Получено лицензия на осуществление медицинской деятельности от 30.12.2022 г.
</t>
  </si>
  <si>
    <t xml:space="preserve">В отчетном периоде на содержание подведомственному учреждению Минздрава РТ ГБУЗ РТ "Станция переливания крови" профинансирована 52 046,7 тыс. рублей (на коммунальные услуги, материальные запасы, заработная плата, налоги и др. статьи). </t>
  </si>
  <si>
    <t xml:space="preserve">ВА в с. Арыг-Узуу Улуг-Хемского района госконтракт заключен № 10 от 13.05.2022 года, цена контракта 12 331,0 тыс. рублей. Срок исполнения контракта по графику выполнения работ до 19 декабря 2022 г. Профинансировано: 12 331 000 рублей. Выполнено: геолого-геодезические изыскания грунта строительного участка, устройство фундамента, поставка материала стен клееного бруса, обратная засыпка, бурение скважины, устройство монолитных бетонных полов, возведение стен, устройство перекрытия и кровли, укладка профнастила кровли, устройство септика, окна, система отопления, установка межкомнатных перегородок, укладка плитки пола, покраска фасада, отделочные работы, укладка плит на стены, установка межкомнатных дверей, электромонтажные работы, технологическое оборудование, сантехнические работы, пожарная сигнализация. Готовность объекта: 100 %. Выдано разрешение на ввод от 13.12.2022 г. Объект принят в республиканскую собственность и передан на баланс ГБУЗ РТ «Улуг-Хемский ММЦ». Получено лицензия на осуществление медицинской деятельности от 30.12.2022 г.
</t>
  </si>
  <si>
    <t>На 2022 год запланировано приобретение лекарственных препаратов для льготных категорий граждан территориального регистра на сумму 200 390,9 тыс. руб. Заключены 200 государственных контрактов и договоров на общую на сумму 200 390,9 тыс. руб. Поставлено и оплачено на сумму 200 390,9 тыс. руб.</t>
  </si>
  <si>
    <t xml:space="preserve">На 2022 год запланировано приобретение вакцин на сумму 41 966,6 тыс. рублей. Заключены 23 государственных контрактов на поставку вакцин на сумму 41 966,0 тыс.   руб. Поставлено и оплачено на сумму 41 966,0 тыс.  руб. </t>
  </si>
  <si>
    <t>На 2022 год запланировано приобретение медикаментов для льготных категорий граждан федерального регистра на сумму 151 576,0 тыс. рублей. Заключены 251 гос.контрактов и договоров на общую сумму 163 246,9 тыс. руб.  Поставлено и оплачено на сумму 163 246,9 тыс. руб.</t>
  </si>
  <si>
    <t>Заключен 1 гос.контракт на оказание услуги склада на 2022 г. с ГБУ РТ "Ресфармация" на сумму 29 591 900,00 руб. на основании п.4 ч. 1 ст. 93 44-ФЗ заключено 3 договора на услуги связи на общую сумму 61 444,39 руб., 2 договора на сопровождение программы "Эконом-эксперт" на сумму 90 000,00 руб., 4 договора на услуги найма по автотранспорту с экипажем на сумму 498 000,00  руб.,2 контракта на поставку оргтехники на сумму 130 000,00 руб, 1 контракт на услуги по заправке картриджа на сумму 20 000,00 руб. На поставку офисной бумаги заключен 1 контракт на сумму 50000,00 руб. На услуги по техническому сопровождению и модернизации программного комплекса «Обеспечение необходимыми лекарственными средствами Республики Тыва» заключен 1 контракт на сумму 600 000,00 руб.  На поставку лекарственных препаратов заключены 25 контрактов на общую сумму 22 265 655,61 руб. Произведена оплата на общую сумму 53 307 000,00 руб.</t>
  </si>
  <si>
    <t>Закуплено 3 ед оборудования: лабораторный и бинокулярный микроскопы 2 ед. для нужды ГБУЗ РТ "Республиканская больница № 1", УЗИ для Кызылской ЦКБ на общую сумму 4 459 750,00 руб., проведен капитальный ремонт лифтового оборудования: Ресонкодиспансера - 2 215 755,94 руб., Барун-Хемчикской ММЦ - 2 670 457,40 руб. и Республиканского консультативно-диагностического центра - 2 465 980,14 руб.  Произведена оплата за ремонт лифтового оборудования на общую сумму 7 352 193,48 руб. Произведена оплата за капитальный ремонт лечебного корпуса тубсанатория Сой (336 774,00 руб.), капитальный ремонт фасада здания стоматологической поликлиники, расположенного по адресу: ул. Комсомольская, №34, в г. Кызыле (1 054 991,52 руб.), капитальный ремонт фасада пристройки главного корпуса Ресбольницы № 1(3 962 117,38 руб.), капитальный ремонт фасада главного корпуса ГБУЗ РТ «Ресбольница № 1» (18 348 070,47 руб.) Всего оплачено 35 513 896,85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</si>
</sst>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0000"/>
  </numFmts>
  <fonts count="20" x14ac:knownFonts="1">
    <font>
      <sz val="11"/>
      <color theme="1"/>
      <name val="Calibri"/>
      <family val="2"/>
      <charset val="204"/>
      <scheme val="minor"/>
    </font>
    <font>
      <sz val="11"/>
      <color theme="1"/>
      <name val="Calibri"/>
      <family val="2"/>
      <charset val="204"/>
      <scheme val="minor"/>
    </font>
    <font>
      <sz val="8"/>
      <color theme="1"/>
      <name val="Times New Roman"/>
      <family val="1"/>
      <charset val="204"/>
    </font>
    <font>
      <sz val="12"/>
      <color theme="1"/>
      <name val="Times New Roman"/>
      <family val="1"/>
      <charset val="204"/>
    </font>
    <font>
      <b/>
      <sz val="8"/>
      <color theme="1"/>
      <name val="Times New Roman"/>
      <family val="1"/>
      <charset val="204"/>
    </font>
    <font>
      <sz val="6"/>
      <color theme="1"/>
      <name val="Times New Roman"/>
      <family val="1"/>
      <charset val="204"/>
    </font>
    <font>
      <sz val="6"/>
      <color theme="1"/>
      <name val="Calibri"/>
      <family val="2"/>
      <charset val="204"/>
      <scheme val="minor"/>
    </font>
    <font>
      <sz val="8"/>
      <color indexed="8"/>
      <name val="Times New Roman"/>
      <family val="1"/>
      <charset val="204"/>
    </font>
    <font>
      <b/>
      <sz val="8"/>
      <color indexed="8"/>
      <name val="Times New Roman"/>
      <family val="1"/>
      <charset val="204"/>
    </font>
    <font>
      <sz val="8"/>
      <name val="Times New Roman"/>
      <family val="1"/>
      <charset val="204"/>
    </font>
    <font>
      <b/>
      <sz val="8"/>
      <name val="Times New Roman"/>
      <family val="1"/>
      <charset val="204"/>
    </font>
    <font>
      <sz val="11"/>
      <color theme="1"/>
      <name val="Times New Roman"/>
      <family val="1"/>
      <charset val="204"/>
    </font>
    <font>
      <b/>
      <sz val="6"/>
      <color theme="1"/>
      <name val="Calibri"/>
      <family val="2"/>
      <charset val="204"/>
      <scheme val="minor"/>
    </font>
    <font>
      <b/>
      <sz val="6"/>
      <color theme="1"/>
      <name val="Times New Roman"/>
      <family val="1"/>
      <charset val="204"/>
    </font>
    <font>
      <sz val="8"/>
      <color theme="7" tint="0.39997558519241921"/>
      <name val="Times New Roman"/>
      <family val="1"/>
      <charset val="204"/>
    </font>
    <font>
      <i/>
      <sz val="8"/>
      <color theme="1"/>
      <name val="Times New Roman"/>
      <family val="1"/>
      <charset val="204"/>
    </font>
    <font>
      <i/>
      <sz val="8"/>
      <name val="Times New Roman"/>
      <family val="1"/>
      <charset val="204"/>
    </font>
    <font>
      <sz val="8"/>
      <color rgb="FFFF0000"/>
      <name val="Times New Roman"/>
      <family val="1"/>
      <charset val="204"/>
    </font>
    <font>
      <b/>
      <sz val="8"/>
      <color rgb="FFFF0000"/>
      <name val="Times New Roman"/>
      <family val="1"/>
      <charset val="204"/>
    </font>
    <font>
      <b/>
      <sz val="10"/>
      <color theme="1"/>
      <name val="Times New Roman"/>
      <family val="1"/>
      <charset val="204"/>
    </font>
  </fonts>
  <fills count="7">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10">
    <xf numFmtId="0" fontId="0" fillId="0" borderId="0" xfId="0"/>
    <xf numFmtId="0" fontId="5" fillId="0" borderId="2" xfId="0" applyNumberFormat="1" applyFont="1" applyFill="1" applyBorder="1" applyAlignment="1">
      <alignment horizontal="center"/>
    </xf>
    <xf numFmtId="0" fontId="7" fillId="0" borderId="2" xfId="0" applyFont="1" applyFill="1" applyBorder="1" applyAlignment="1">
      <alignment horizontal="left" vertical="center" wrapText="1"/>
    </xf>
    <xf numFmtId="0" fontId="7" fillId="0" borderId="7" xfId="0" applyFont="1" applyFill="1" applyBorder="1" applyAlignment="1">
      <alignment horizontal="left" vertical="top" wrapText="1"/>
    </xf>
    <xf numFmtId="0" fontId="7" fillId="0" borderId="2" xfId="0" applyNumberFormat="1" applyFont="1" applyFill="1" applyBorder="1" applyAlignment="1">
      <alignment horizontal="left" vertical="top" wrapText="1" shrinkToFit="1"/>
    </xf>
    <xf numFmtId="0" fontId="7"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9" fillId="0" borderId="2" xfId="0" applyNumberFormat="1" applyFont="1" applyFill="1" applyBorder="1" applyAlignment="1">
      <alignment horizontal="left" vertical="top" wrapText="1"/>
    </xf>
    <xf numFmtId="4" fontId="11" fillId="0" borderId="0" xfId="0" applyNumberFormat="1" applyFont="1" applyFill="1"/>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xf>
    <xf numFmtId="4" fontId="2" fillId="0" borderId="0" xfId="0" applyNumberFormat="1" applyFont="1" applyFill="1" applyAlignment="1">
      <alignment horizontal="center"/>
    </xf>
    <xf numFmtId="0" fontId="12" fillId="0" borderId="0" xfId="0" applyFont="1" applyFill="1"/>
    <xf numFmtId="0" fontId="2" fillId="0" borderId="2" xfId="0" applyNumberFormat="1" applyFont="1" applyFill="1" applyBorder="1" applyAlignment="1">
      <alignment horizontal="left" wrapText="1"/>
    </xf>
    <xf numFmtId="0" fontId="6" fillId="0" borderId="0" xfId="0" applyFont="1" applyFill="1"/>
    <xf numFmtId="49" fontId="2" fillId="0" borderId="0" xfId="0" applyNumberFormat="1" applyFont="1" applyFill="1" applyAlignment="1">
      <alignment horizontal="center" vertical="center"/>
    </xf>
    <xf numFmtId="0" fontId="3" fillId="0" borderId="0" xfId="0" applyFont="1" applyFill="1"/>
    <xf numFmtId="0" fontId="0" fillId="0" borderId="0" xfId="0" applyFill="1"/>
    <xf numFmtId="4" fontId="4" fillId="0" borderId="3"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center"/>
    </xf>
    <xf numFmtId="0" fontId="11" fillId="0" borderId="0" xfId="0" applyFont="1" applyFill="1" applyBorder="1"/>
    <xf numFmtId="49" fontId="2" fillId="2" borderId="2" xfId="0" applyNumberFormat="1" applyFont="1" applyFill="1" applyBorder="1" applyAlignment="1">
      <alignment horizontal="center" vertical="center"/>
    </xf>
    <xf numFmtId="0" fontId="8" fillId="2" borderId="2" xfId="0" applyFont="1" applyFill="1" applyBorder="1" applyAlignment="1">
      <alignment horizontal="left" vertical="top" wrapText="1"/>
    </xf>
    <xf numFmtId="0" fontId="11" fillId="2" borderId="2" xfId="0" applyFont="1" applyFill="1" applyBorder="1"/>
    <xf numFmtId="4" fontId="2" fillId="2" borderId="2" xfId="0" applyNumberFormat="1" applyFont="1" applyFill="1" applyBorder="1" applyAlignment="1">
      <alignment horizontal="center"/>
    </xf>
    <xf numFmtId="49" fontId="4" fillId="2" borderId="2" xfId="0" applyNumberFormat="1" applyFont="1" applyFill="1" applyBorder="1" applyAlignment="1">
      <alignment horizontal="center" vertical="center"/>
    </xf>
    <xf numFmtId="0" fontId="10" fillId="2" borderId="2" xfId="0" applyNumberFormat="1" applyFont="1" applyFill="1" applyBorder="1" applyAlignment="1">
      <alignment horizontal="left" vertical="top" wrapText="1"/>
    </xf>
    <xf numFmtId="49" fontId="2" fillId="3" borderId="2" xfId="0" applyNumberFormat="1" applyFont="1" applyFill="1" applyBorder="1" applyAlignment="1">
      <alignment horizontal="center" vertical="center"/>
    </xf>
    <xf numFmtId="0" fontId="2" fillId="3" borderId="2" xfId="0" applyNumberFormat="1" applyFont="1" applyFill="1" applyBorder="1" applyAlignment="1">
      <alignment horizontal="left" wrapText="1"/>
    </xf>
    <xf numFmtId="0" fontId="2" fillId="3" borderId="2" xfId="0"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wrapText="1"/>
    </xf>
    <xf numFmtId="0" fontId="4" fillId="2" borderId="2" xfId="0" applyNumberFormat="1" applyFont="1" applyFill="1" applyBorder="1" applyAlignment="1">
      <alignment horizontal="center"/>
    </xf>
    <xf numFmtId="4" fontId="4" fillId="0" borderId="0" xfId="0" applyNumberFormat="1" applyFont="1" applyFill="1"/>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5" borderId="2" xfId="0" applyNumberFormat="1" applyFont="1" applyFill="1" applyBorder="1" applyAlignment="1">
      <alignment horizontal="center" vertical="center"/>
    </xf>
    <xf numFmtId="0" fontId="2" fillId="5" borderId="2" xfId="0" applyNumberFormat="1" applyFont="1" applyFill="1" applyBorder="1" applyAlignment="1">
      <alignment horizontal="left" vertical="center" wrapText="1"/>
    </xf>
    <xf numFmtId="4" fontId="2" fillId="0" borderId="2" xfId="1"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17" fillId="3" borderId="2" xfId="0" applyNumberFormat="1" applyFont="1" applyFill="1" applyBorder="1" applyAlignment="1">
      <alignment horizontal="center" vertical="center"/>
    </xf>
    <xf numFmtId="0" fontId="17" fillId="4" borderId="2" xfId="0" applyNumberFormat="1" applyFont="1" applyFill="1" applyBorder="1" applyAlignment="1">
      <alignment horizontal="left" vertical="center" wrapText="1"/>
    </xf>
    <xf numFmtId="0" fontId="17" fillId="4" borderId="2" xfId="0" applyNumberFormat="1" applyFont="1" applyFill="1" applyBorder="1" applyAlignment="1">
      <alignment horizontal="left" vertical="top" wrapText="1"/>
    </xf>
    <xf numFmtId="4" fontId="18" fillId="2" borderId="2" xfId="0" applyNumberFormat="1" applyFont="1" applyFill="1" applyBorder="1" applyAlignment="1">
      <alignment horizontal="left" vertical="center" wrapText="1"/>
    </xf>
    <xf numFmtId="0" fontId="17" fillId="3" borderId="2" xfId="0" applyNumberFormat="1" applyFont="1" applyFill="1" applyBorder="1" applyAlignment="1">
      <alignment horizontal="center"/>
    </xf>
    <xf numFmtId="4" fontId="17" fillId="2" borderId="2" xfId="0" applyNumberFormat="1" applyFont="1" applyFill="1" applyBorder="1" applyAlignment="1">
      <alignment horizontal="center" vertical="center"/>
    </xf>
    <xf numFmtId="0" fontId="9" fillId="0" borderId="2" xfId="0" applyNumberFormat="1" applyFont="1" applyFill="1" applyBorder="1" applyAlignment="1">
      <alignment horizontal="left" vertical="center" wrapText="1"/>
    </xf>
    <xf numFmtId="4" fontId="9" fillId="0" borderId="2" xfId="0" applyNumberFormat="1" applyFont="1" applyFill="1" applyBorder="1" applyAlignment="1">
      <alignment horizontal="center" vertical="center"/>
    </xf>
    <xf numFmtId="4" fontId="16" fillId="0" borderId="2" xfId="0" applyNumberFormat="1" applyFont="1" applyFill="1" applyBorder="1" applyAlignment="1">
      <alignment horizontal="center" vertical="center"/>
    </xf>
    <xf numFmtId="4" fontId="4" fillId="0" borderId="2" xfId="0" applyNumberFormat="1" applyFont="1" applyFill="1" applyBorder="1" applyAlignment="1">
      <alignment horizontal="center" vertical="top" wrapText="1"/>
    </xf>
    <xf numFmtId="4" fontId="2" fillId="0" borderId="2" xfId="0" applyNumberFormat="1" applyFont="1" applyFill="1" applyBorder="1" applyAlignment="1">
      <alignment horizontal="center" vertical="top" wrapText="1"/>
    </xf>
    <xf numFmtId="4" fontId="4" fillId="2" borderId="2" xfId="0" applyNumberFormat="1" applyFont="1" applyFill="1" applyBorder="1" applyAlignment="1">
      <alignment horizontal="center"/>
    </xf>
    <xf numFmtId="4" fontId="9" fillId="0" borderId="2" xfId="0" applyNumberFormat="1" applyFont="1" applyFill="1" applyBorder="1" applyAlignment="1">
      <alignment horizontal="center" vertical="center" wrapText="1"/>
    </xf>
    <xf numFmtId="4" fontId="2" fillId="3" borderId="3" xfId="1" applyNumberFormat="1" applyFont="1" applyFill="1" applyBorder="1" applyAlignment="1">
      <alignment horizontal="center" vertical="center"/>
    </xf>
    <xf numFmtId="4" fontId="2" fillId="5" borderId="2" xfId="1" applyNumberFormat="1" applyFont="1" applyFill="1" applyBorder="1" applyAlignment="1">
      <alignment horizontal="center" vertical="center"/>
    </xf>
    <xf numFmtId="4" fontId="17" fillId="0" borderId="2" xfId="1" applyNumberFormat="1" applyFont="1" applyFill="1" applyBorder="1" applyAlignment="1">
      <alignment horizontal="center" vertical="center"/>
    </xf>
    <xf numFmtId="4" fontId="9" fillId="0" borderId="2" xfId="1" applyNumberFormat="1" applyFont="1" applyFill="1" applyBorder="1" applyAlignment="1">
      <alignment horizontal="center" vertical="center"/>
    </xf>
    <xf numFmtId="4" fontId="2" fillId="0" borderId="3" xfId="1" applyNumberFormat="1" applyFont="1" applyFill="1" applyBorder="1" applyAlignment="1">
      <alignment horizontal="center" vertical="center"/>
    </xf>
    <xf numFmtId="4" fontId="17" fillId="0" borderId="3" xfId="1" applyNumberFormat="1" applyFont="1" applyFill="1" applyBorder="1" applyAlignment="1">
      <alignment horizontal="center" vertical="center"/>
    </xf>
    <xf numFmtId="4" fontId="2" fillId="3" borderId="2" xfId="1" applyNumberFormat="1" applyFont="1" applyFill="1" applyBorder="1" applyAlignment="1">
      <alignment horizontal="center" vertical="center"/>
    </xf>
    <xf numFmtId="4" fontId="17" fillId="3" borderId="2" xfId="1" applyNumberFormat="1" applyFont="1" applyFill="1" applyBorder="1" applyAlignment="1">
      <alignment horizontal="center" vertical="center"/>
    </xf>
    <xf numFmtId="4" fontId="4" fillId="2" borderId="2" xfId="0" applyNumberFormat="1" applyFont="1" applyFill="1" applyBorder="1" applyAlignment="1">
      <alignment horizontal="center" vertical="center"/>
    </xf>
    <xf numFmtId="4" fontId="4" fillId="2" borderId="2" xfId="0" applyNumberFormat="1" applyFont="1" applyFill="1" applyBorder="1"/>
    <xf numFmtId="4" fontId="2" fillId="0" borderId="0" xfId="0" applyNumberFormat="1" applyFont="1" applyFill="1"/>
    <xf numFmtId="4" fontId="16" fillId="0" borderId="2" xfId="0" applyNumberFormat="1" applyFont="1" applyFill="1" applyBorder="1" applyAlignment="1">
      <alignment horizontal="center" vertical="center" wrapText="1"/>
    </xf>
    <xf numFmtId="4" fontId="9" fillId="0" borderId="3" xfId="1" applyNumberFormat="1" applyFont="1" applyFill="1" applyBorder="1" applyAlignment="1">
      <alignment horizontal="center" vertical="center"/>
    </xf>
    <xf numFmtId="4" fontId="9" fillId="3" borderId="3" xfId="1" applyNumberFormat="1" applyFont="1" applyFill="1" applyBorder="1" applyAlignment="1">
      <alignment horizontal="center" vertical="center"/>
    </xf>
    <xf numFmtId="4" fontId="9" fillId="5" borderId="2" xfId="1" applyNumberFormat="1" applyFont="1" applyFill="1" applyBorder="1" applyAlignment="1">
      <alignment horizontal="center" vertical="center"/>
    </xf>
    <xf numFmtId="4" fontId="10" fillId="2" borderId="2" xfId="0" applyNumberFormat="1" applyFont="1" applyFill="1" applyBorder="1" applyAlignment="1">
      <alignment horizontal="center" vertical="center"/>
    </xf>
    <xf numFmtId="4" fontId="10" fillId="2" borderId="2" xfId="0" applyNumberFormat="1" applyFont="1" applyFill="1" applyBorder="1"/>
    <xf numFmtId="4" fontId="9" fillId="3" borderId="2" xfId="1" applyNumberFormat="1" applyFont="1" applyFill="1" applyBorder="1" applyAlignment="1">
      <alignment horizontal="center" vertical="center"/>
    </xf>
    <xf numFmtId="0" fontId="11" fillId="0" borderId="0" xfId="0" applyFont="1" applyFill="1"/>
    <xf numFmtId="0" fontId="5" fillId="0" borderId="0" xfId="0" applyFont="1" applyFill="1"/>
    <xf numFmtId="4" fontId="19" fillId="0" borderId="0" xfId="0" applyNumberFormat="1" applyFont="1" applyFill="1"/>
    <xf numFmtId="0" fontId="13" fillId="0" borderId="0" xfId="0" applyFont="1" applyFill="1"/>
    <xf numFmtId="0" fontId="9" fillId="5" borderId="2" xfId="0" applyNumberFormat="1" applyFont="1" applyFill="1" applyBorder="1" applyAlignment="1">
      <alignment horizontal="left" vertical="center" wrapText="1"/>
    </xf>
    <xf numFmtId="4" fontId="2" fillId="0" borderId="3" xfId="0" applyNumberFormat="1" applyFont="1" applyFill="1" applyBorder="1" applyAlignment="1">
      <alignment horizontal="center"/>
    </xf>
    <xf numFmtId="4" fontId="2" fillId="0" borderId="2" xfId="0" applyNumberFormat="1" applyFont="1" applyFill="1" applyBorder="1" applyAlignment="1">
      <alignment horizontal="center"/>
    </xf>
    <xf numFmtId="164" fontId="4" fillId="0" borderId="0" xfId="0" applyNumberFormat="1" applyFont="1" applyFill="1"/>
    <xf numFmtId="4" fontId="17" fillId="4" borderId="2" xfId="0" applyNumberFormat="1" applyFont="1" applyFill="1" applyBorder="1" applyAlignment="1">
      <alignment horizontal="left" vertical="center" wrapText="1"/>
    </xf>
    <xf numFmtId="0" fontId="17" fillId="4" borderId="2" xfId="0" applyNumberFormat="1" applyFont="1" applyFill="1" applyBorder="1" applyAlignment="1">
      <alignment horizontal="center" vertical="center"/>
    </xf>
    <xf numFmtId="4" fontId="9" fillId="0" borderId="2" xfId="0" applyNumberFormat="1" applyFont="1" applyFill="1" applyBorder="1" applyAlignment="1">
      <alignment horizontal="left" vertical="center" wrapText="1"/>
    </xf>
    <xf numFmtId="164" fontId="2" fillId="0" borderId="2" xfId="0" applyNumberFormat="1" applyFont="1" applyFill="1" applyBorder="1" applyAlignment="1">
      <alignment horizontal="center" vertical="center"/>
    </xf>
    <xf numFmtId="164" fontId="9" fillId="0" borderId="2" xfId="1"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64" fontId="9" fillId="6" borderId="2" xfId="0" applyNumberFormat="1" applyFont="1" applyFill="1" applyBorder="1" applyAlignment="1">
      <alignment horizontal="center" vertical="center"/>
    </xf>
    <xf numFmtId="165" fontId="2" fillId="0" borderId="2" xfId="1" applyNumberFormat="1" applyFont="1" applyFill="1" applyBorder="1" applyAlignment="1">
      <alignment horizontal="center" vertical="center"/>
    </xf>
    <xf numFmtId="4" fontId="9" fillId="0" borderId="2" xfId="0" applyNumberFormat="1" applyFont="1" applyFill="1" applyBorder="1" applyAlignment="1">
      <alignment horizontal="left" vertical="top" wrapText="1"/>
    </xf>
    <xf numFmtId="4" fontId="2" fillId="0" borderId="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 fontId="2" fillId="0" borderId="3" xfId="0" applyNumberFormat="1" applyFont="1" applyFill="1" applyBorder="1" applyAlignment="1">
      <alignment horizontal="center"/>
    </xf>
    <xf numFmtId="4" fontId="2" fillId="0" borderId="2" xfId="0" applyNumberFormat="1" applyFont="1" applyFill="1" applyBorder="1" applyAlignment="1">
      <alignment horizontal="center"/>
    </xf>
    <xf numFmtId="4" fontId="2" fillId="0" borderId="4"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4"/>
  <sheetViews>
    <sheetView tabSelected="1" zoomScale="90" zoomScaleNormal="90" workbookViewId="0">
      <pane ySplit="6" topLeftCell="A99" activePane="bottomLeft" state="frozen"/>
      <selection pane="bottomLeft" activeCell="O94" sqref="O94"/>
    </sheetView>
  </sheetViews>
  <sheetFormatPr defaultRowHeight="15" x14ac:dyDescent="0.25"/>
  <cols>
    <col min="1" max="1" width="6.42578125" style="15" customWidth="1"/>
    <col min="2" max="2" width="19.140625" style="20" customWidth="1"/>
    <col min="3" max="3" width="13.5703125" style="34" bestFit="1" customWidth="1"/>
    <col min="4" max="4" width="12.5703125" style="34" bestFit="1" customWidth="1"/>
    <col min="5" max="6" width="12.5703125" style="73" bestFit="1" customWidth="1"/>
    <col min="7" max="7" width="11.5703125" style="73" bestFit="1" customWidth="1"/>
    <col min="8" max="8" width="12.5703125" style="73" bestFit="1" customWidth="1"/>
    <col min="9" max="10" width="11.7109375" style="73" bestFit="1" customWidth="1"/>
    <col min="11" max="11" width="5.85546875" style="73" bestFit="1" customWidth="1"/>
    <col min="12" max="12" width="7.140625" style="73" customWidth="1"/>
    <col min="13" max="13" width="12" style="73" bestFit="1" customWidth="1"/>
    <col min="14" max="14" width="11.5703125" style="73" bestFit="1" customWidth="1"/>
    <col min="15" max="15" width="41.85546875" style="11" customWidth="1"/>
    <col min="16" max="16" width="12.85546875" style="81" customWidth="1"/>
    <col min="17" max="16384" width="9.140625" style="17"/>
  </cols>
  <sheetData>
    <row r="1" spans="1:16" s="16" customFormat="1" ht="15.75" x14ac:dyDescent="0.25">
      <c r="A1" s="15"/>
      <c r="B1" s="99" t="s">
        <v>0</v>
      </c>
      <c r="C1" s="99"/>
      <c r="D1" s="99"/>
      <c r="E1" s="99"/>
      <c r="F1" s="99"/>
      <c r="G1" s="99"/>
      <c r="H1" s="99"/>
      <c r="I1" s="99"/>
      <c r="J1" s="99"/>
      <c r="K1" s="99"/>
      <c r="L1" s="99"/>
      <c r="M1" s="99"/>
      <c r="N1" s="99"/>
      <c r="O1" s="99"/>
    </row>
    <row r="2" spans="1:16" s="16" customFormat="1" ht="15.75" x14ac:dyDescent="0.25">
      <c r="A2" s="15"/>
      <c r="B2" s="100" t="s">
        <v>258</v>
      </c>
      <c r="C2" s="100"/>
      <c r="D2" s="100"/>
      <c r="E2" s="100"/>
      <c r="F2" s="100"/>
      <c r="G2" s="100"/>
      <c r="H2" s="100"/>
      <c r="I2" s="100"/>
      <c r="J2" s="100"/>
      <c r="K2" s="100"/>
      <c r="L2" s="100"/>
      <c r="M2" s="100"/>
      <c r="N2" s="100"/>
      <c r="O2" s="100"/>
    </row>
    <row r="3" spans="1:16" x14ac:dyDescent="0.25">
      <c r="A3" s="101" t="s">
        <v>1</v>
      </c>
      <c r="B3" s="102" t="s">
        <v>2</v>
      </c>
      <c r="C3" s="103" t="s">
        <v>3</v>
      </c>
      <c r="D3" s="104"/>
      <c r="E3" s="104"/>
      <c r="F3" s="104"/>
      <c r="G3" s="104"/>
      <c r="H3" s="104"/>
      <c r="I3" s="104"/>
      <c r="J3" s="104"/>
      <c r="K3" s="104"/>
      <c r="L3" s="104"/>
      <c r="M3" s="104"/>
      <c r="N3" s="104"/>
      <c r="O3" s="105" t="s">
        <v>4</v>
      </c>
    </row>
    <row r="4" spans="1:16" ht="26.25" customHeight="1" x14ac:dyDescent="0.25">
      <c r="A4" s="101"/>
      <c r="B4" s="102"/>
      <c r="C4" s="108" t="s">
        <v>5</v>
      </c>
      <c r="D4" s="109"/>
      <c r="E4" s="98" t="s">
        <v>6</v>
      </c>
      <c r="F4" s="98"/>
      <c r="G4" s="98" t="s">
        <v>7</v>
      </c>
      <c r="H4" s="98"/>
      <c r="I4" s="98"/>
      <c r="J4" s="98"/>
      <c r="K4" s="98" t="s">
        <v>8</v>
      </c>
      <c r="L4" s="98"/>
      <c r="M4" s="98" t="s">
        <v>9</v>
      </c>
      <c r="N4" s="98"/>
      <c r="O4" s="106"/>
    </row>
    <row r="5" spans="1:16" ht="96.75" customHeight="1" x14ac:dyDescent="0.25">
      <c r="A5" s="101"/>
      <c r="B5" s="102"/>
      <c r="C5" s="18" t="s">
        <v>10</v>
      </c>
      <c r="D5" s="59" t="s">
        <v>11</v>
      </c>
      <c r="E5" s="60" t="s">
        <v>10</v>
      </c>
      <c r="F5" s="60" t="s">
        <v>11</v>
      </c>
      <c r="G5" s="60" t="s">
        <v>12</v>
      </c>
      <c r="H5" s="60" t="s">
        <v>231</v>
      </c>
      <c r="I5" s="60" t="s">
        <v>13</v>
      </c>
      <c r="J5" s="60" t="s">
        <v>14</v>
      </c>
      <c r="K5" s="60" t="s">
        <v>10</v>
      </c>
      <c r="L5" s="60" t="s">
        <v>11</v>
      </c>
      <c r="M5" s="60" t="s">
        <v>10</v>
      </c>
      <c r="N5" s="60" t="s">
        <v>157</v>
      </c>
      <c r="O5" s="107"/>
    </row>
    <row r="6" spans="1:16" s="14" customFormat="1" ht="12.75" customHeight="1" x14ac:dyDescent="0.2">
      <c r="A6" s="19">
        <v>1</v>
      </c>
      <c r="B6" s="1">
        <v>2</v>
      </c>
      <c r="C6" s="86">
        <v>3</v>
      </c>
      <c r="D6" s="87">
        <v>4</v>
      </c>
      <c r="E6" s="87">
        <v>5</v>
      </c>
      <c r="F6" s="87">
        <v>6</v>
      </c>
      <c r="G6" s="87">
        <v>7</v>
      </c>
      <c r="H6" s="87">
        <v>8</v>
      </c>
      <c r="I6" s="87">
        <v>9</v>
      </c>
      <c r="J6" s="87">
        <v>10</v>
      </c>
      <c r="K6" s="87">
        <v>11</v>
      </c>
      <c r="L6" s="87">
        <v>12</v>
      </c>
      <c r="M6" s="87">
        <v>13</v>
      </c>
      <c r="N6" s="87">
        <v>14</v>
      </c>
      <c r="O6" s="10">
        <v>15</v>
      </c>
      <c r="P6" s="82"/>
    </row>
    <row r="7" spans="1:16" s="12" customFormat="1" ht="95.25" x14ac:dyDescent="0.2">
      <c r="A7" s="31" t="s">
        <v>80</v>
      </c>
      <c r="B7" s="32" t="s">
        <v>15</v>
      </c>
      <c r="C7" s="61">
        <f>C8+C9+C10+C11+C12+C13+C14+C15+C16+C17+C18+C19+C20+C21+C22+C23+C24+C25+C26+C27+C28+C29+C30+C31+C32+C33+C34+C35+C36+C37+C38+C39+C40+C41+C42+C43+C44+C45+C63+C66+C68+C70+C72+C74+C73+C75+C76+C77+C78+C79+C80+C81+C82+C83+C84+C85+C86+C87+C88+C89+C90+C91+C92+C93+C94</f>
        <v>10766380.133397026</v>
      </c>
      <c r="D7" s="61">
        <f t="shared" ref="D7:N7" si="0">D8+D9+D10+D11+D12+D13+D14+D15+D16+D17+D18+D19+D20+D21+D22+D23+D24+D25+D26+D27+D28+D29+D30+D31+D32+D33+D34+D35+D36+D37+D38+D39+D40+D41+D42+D43+D44+D45+D63+D66+D68+D70+D72+D74+D73+D75+D76+D77+D78+D79+D80+D81+D82+D83+D84+D85+D86+D87+D88+D89+D90+D91+D92+D93+D94</f>
        <v>10314219.971007355</v>
      </c>
      <c r="E7" s="61">
        <f t="shared" si="0"/>
        <v>1293598.94762</v>
      </c>
      <c r="F7" s="61">
        <f t="shared" si="0"/>
        <v>1282319.5511799997</v>
      </c>
      <c r="G7" s="61">
        <f t="shared" si="0"/>
        <v>2159242.2358500003</v>
      </c>
      <c r="H7" s="61">
        <f t="shared" si="0"/>
        <v>2183704.2320499993</v>
      </c>
      <c r="I7" s="61">
        <f t="shared" si="0"/>
        <v>2183704.2320499993</v>
      </c>
      <c r="J7" s="61">
        <f t="shared" si="0"/>
        <v>2167772.1256999997</v>
      </c>
      <c r="K7" s="61">
        <f t="shared" si="0"/>
        <v>0</v>
      </c>
      <c r="L7" s="61">
        <f t="shared" si="0"/>
        <v>0</v>
      </c>
      <c r="M7" s="61">
        <f t="shared" si="0"/>
        <v>7289076.9537270255</v>
      </c>
      <c r="N7" s="61">
        <f t="shared" si="0"/>
        <v>6864128.2941273563</v>
      </c>
      <c r="O7" s="33"/>
      <c r="P7" s="83"/>
    </row>
    <row r="8" spans="1:16" s="12" customFormat="1" ht="145.5" customHeight="1" x14ac:dyDescent="0.2">
      <c r="A8" s="35" t="s">
        <v>68</v>
      </c>
      <c r="B8" s="13" t="s">
        <v>145</v>
      </c>
      <c r="C8" s="57">
        <f t="shared" ref="C8:C22" si="1">E8+H8+K8+M8</f>
        <v>28.3</v>
      </c>
      <c r="D8" s="43">
        <v>0</v>
      </c>
      <c r="E8" s="43">
        <v>28.3</v>
      </c>
      <c r="F8" s="43">
        <v>0</v>
      </c>
      <c r="G8" s="43">
        <v>0</v>
      </c>
      <c r="H8" s="43">
        <v>0</v>
      </c>
      <c r="I8" s="43">
        <v>0</v>
      </c>
      <c r="J8" s="43">
        <v>0</v>
      </c>
      <c r="K8" s="43">
        <v>0</v>
      </c>
      <c r="L8" s="43">
        <v>0</v>
      </c>
      <c r="M8" s="43">
        <v>0</v>
      </c>
      <c r="N8" s="43">
        <v>0</v>
      </c>
      <c r="O8" s="56" t="s">
        <v>123</v>
      </c>
      <c r="P8" s="84"/>
    </row>
    <row r="9" spans="1:16" s="14" customFormat="1" ht="247.5" x14ac:dyDescent="0.15">
      <c r="A9" s="35" t="s">
        <v>81</v>
      </c>
      <c r="B9" s="2" t="s">
        <v>16</v>
      </c>
      <c r="C9" s="43">
        <f t="shared" si="1"/>
        <v>292742.03308000002</v>
      </c>
      <c r="D9" s="43">
        <f t="shared" ref="D9:D22" si="2">F9+J9+L9+N9</f>
        <v>240613.53854367277</v>
      </c>
      <c r="E9" s="43">
        <v>0</v>
      </c>
      <c r="F9" s="43">
        <v>0</v>
      </c>
      <c r="G9" s="43">
        <v>0</v>
      </c>
      <c r="H9" s="43">
        <v>0</v>
      </c>
      <c r="I9" s="43">
        <v>0</v>
      </c>
      <c r="J9" s="43">
        <v>0</v>
      </c>
      <c r="K9" s="43">
        <v>0</v>
      </c>
      <c r="L9" s="43">
        <v>0</v>
      </c>
      <c r="M9" s="93">
        <v>292742.03308000002</v>
      </c>
      <c r="N9" s="95">
        <v>240613.53854367277</v>
      </c>
      <c r="O9" s="91" t="s">
        <v>261</v>
      </c>
      <c r="P9" s="82"/>
    </row>
    <row r="10" spans="1:16" s="14" customFormat="1" ht="213.75" x14ac:dyDescent="0.15">
      <c r="A10" s="35" t="s">
        <v>82</v>
      </c>
      <c r="B10" s="2" t="s">
        <v>17</v>
      </c>
      <c r="C10" s="43">
        <f t="shared" si="1"/>
        <v>48778.789699398403</v>
      </c>
      <c r="D10" s="43">
        <f t="shared" si="2"/>
        <v>41810.860673675699</v>
      </c>
      <c r="E10" s="43">
        <v>0</v>
      </c>
      <c r="F10" s="43">
        <v>0</v>
      </c>
      <c r="G10" s="43">
        <v>0</v>
      </c>
      <c r="H10" s="43">
        <v>0</v>
      </c>
      <c r="I10" s="43">
        <v>0</v>
      </c>
      <c r="J10" s="43">
        <v>0</v>
      </c>
      <c r="K10" s="43">
        <v>0</v>
      </c>
      <c r="L10" s="43">
        <v>0</v>
      </c>
      <c r="M10" s="93">
        <v>48778.789699398403</v>
      </c>
      <c r="N10" s="95">
        <v>41810.860673675699</v>
      </c>
      <c r="O10" s="91" t="s">
        <v>262</v>
      </c>
      <c r="P10" s="82"/>
    </row>
    <row r="11" spans="1:16" s="14" customFormat="1" ht="45" x14ac:dyDescent="0.15">
      <c r="A11" s="35" t="s">
        <v>83</v>
      </c>
      <c r="B11" s="2" t="s">
        <v>18</v>
      </c>
      <c r="C11" s="43">
        <f t="shared" si="1"/>
        <v>13222.5584743499</v>
      </c>
      <c r="D11" s="43">
        <f t="shared" si="2"/>
        <v>14264.441670000013</v>
      </c>
      <c r="E11" s="43">
        <v>0</v>
      </c>
      <c r="F11" s="43">
        <v>0</v>
      </c>
      <c r="G11" s="43">
        <v>0</v>
      </c>
      <c r="H11" s="43">
        <v>0</v>
      </c>
      <c r="I11" s="43">
        <v>0</v>
      </c>
      <c r="J11" s="43">
        <v>0</v>
      </c>
      <c r="K11" s="43">
        <v>0</v>
      </c>
      <c r="L11" s="43">
        <v>0</v>
      </c>
      <c r="M11" s="93">
        <v>13222.5584743499</v>
      </c>
      <c r="N11" s="95">
        <v>14264.441670000013</v>
      </c>
      <c r="O11" s="91" t="s">
        <v>263</v>
      </c>
      <c r="P11" s="82"/>
    </row>
    <row r="12" spans="1:16" s="14" customFormat="1" ht="56.25" x14ac:dyDescent="0.15">
      <c r="A12" s="35" t="s">
        <v>84</v>
      </c>
      <c r="B12" s="2" t="s">
        <v>19</v>
      </c>
      <c r="C12" s="43">
        <f t="shared" si="1"/>
        <v>7180.4618471844697</v>
      </c>
      <c r="D12" s="43">
        <f t="shared" si="2"/>
        <v>8001.5859000000091</v>
      </c>
      <c r="E12" s="43">
        <v>0</v>
      </c>
      <c r="F12" s="43">
        <v>0</v>
      </c>
      <c r="G12" s="43">
        <v>0</v>
      </c>
      <c r="H12" s="43">
        <v>0</v>
      </c>
      <c r="I12" s="43">
        <v>0</v>
      </c>
      <c r="J12" s="43">
        <v>0</v>
      </c>
      <c r="K12" s="43">
        <v>0</v>
      </c>
      <c r="L12" s="43">
        <v>0</v>
      </c>
      <c r="M12" s="93">
        <v>7180.4618471844697</v>
      </c>
      <c r="N12" s="95">
        <v>8001.5859000000091</v>
      </c>
      <c r="O12" s="91" t="s">
        <v>264</v>
      </c>
      <c r="P12" s="82"/>
    </row>
    <row r="13" spans="1:16" s="14" customFormat="1" ht="236.25" x14ac:dyDescent="0.15">
      <c r="A13" s="35" t="s">
        <v>85</v>
      </c>
      <c r="B13" s="2" t="s">
        <v>20</v>
      </c>
      <c r="C13" s="43">
        <f t="shared" si="1"/>
        <v>101871.00802409901</v>
      </c>
      <c r="D13" s="43">
        <f t="shared" si="2"/>
        <v>101515.73603568635</v>
      </c>
      <c r="E13" s="43">
        <v>0</v>
      </c>
      <c r="F13" s="43">
        <v>0</v>
      </c>
      <c r="G13" s="43">
        <v>0</v>
      </c>
      <c r="H13" s="43">
        <v>0</v>
      </c>
      <c r="I13" s="43">
        <v>0</v>
      </c>
      <c r="J13" s="43">
        <v>0</v>
      </c>
      <c r="K13" s="43">
        <v>0</v>
      </c>
      <c r="L13" s="43">
        <v>0</v>
      </c>
      <c r="M13" s="93">
        <v>101871.00802409901</v>
      </c>
      <c r="N13" s="95">
        <v>101515.73603568635</v>
      </c>
      <c r="O13" s="91" t="s">
        <v>265</v>
      </c>
      <c r="P13" s="82"/>
    </row>
    <row r="14" spans="1:16" s="14" customFormat="1" ht="225" x14ac:dyDescent="0.15">
      <c r="A14" s="35" t="s">
        <v>86</v>
      </c>
      <c r="B14" s="2" t="s">
        <v>21</v>
      </c>
      <c r="C14" s="43">
        <f t="shared" si="1"/>
        <v>200264.67179978272</v>
      </c>
      <c r="D14" s="43">
        <f t="shared" si="2"/>
        <v>208178.94021428956</v>
      </c>
      <c r="E14" s="43">
        <v>0</v>
      </c>
      <c r="F14" s="43">
        <v>0</v>
      </c>
      <c r="G14" s="43">
        <v>0</v>
      </c>
      <c r="H14" s="43">
        <v>0</v>
      </c>
      <c r="I14" s="43">
        <v>0</v>
      </c>
      <c r="J14" s="43">
        <v>0</v>
      </c>
      <c r="K14" s="43">
        <v>0</v>
      </c>
      <c r="L14" s="43">
        <v>0</v>
      </c>
      <c r="M14" s="93">
        <v>200264.67179978272</v>
      </c>
      <c r="N14" s="95">
        <v>208178.94021428956</v>
      </c>
      <c r="O14" s="91" t="s">
        <v>266</v>
      </c>
      <c r="P14" s="82"/>
    </row>
    <row r="15" spans="1:16" s="14" customFormat="1" ht="258.75" x14ac:dyDescent="0.15">
      <c r="A15" s="35" t="s">
        <v>87</v>
      </c>
      <c r="B15" s="3" t="s">
        <v>22</v>
      </c>
      <c r="C15" s="43">
        <f t="shared" si="1"/>
        <v>211233.968057752</v>
      </c>
      <c r="D15" s="43">
        <f t="shared" si="2"/>
        <v>215542.68441999031</v>
      </c>
      <c r="E15" s="43">
        <v>0</v>
      </c>
      <c r="F15" s="43">
        <v>0</v>
      </c>
      <c r="G15" s="43">
        <v>0</v>
      </c>
      <c r="H15" s="43">
        <v>0</v>
      </c>
      <c r="I15" s="43">
        <v>0</v>
      </c>
      <c r="J15" s="43">
        <v>0</v>
      </c>
      <c r="K15" s="43">
        <v>0</v>
      </c>
      <c r="L15" s="43">
        <v>0</v>
      </c>
      <c r="M15" s="93">
        <v>211233.968057752</v>
      </c>
      <c r="N15" s="95">
        <v>215542.68441999031</v>
      </c>
      <c r="O15" s="91" t="s">
        <v>267</v>
      </c>
      <c r="P15" s="82"/>
    </row>
    <row r="16" spans="1:16" s="14" customFormat="1" ht="409.5" x14ac:dyDescent="0.15">
      <c r="A16" s="35" t="s">
        <v>88</v>
      </c>
      <c r="B16" s="3" t="s">
        <v>23</v>
      </c>
      <c r="C16" s="43">
        <f t="shared" si="1"/>
        <v>1529209.2</v>
      </c>
      <c r="D16" s="43">
        <f t="shared" si="2"/>
        <v>1261055.1133800587</v>
      </c>
      <c r="E16" s="43">
        <v>0</v>
      </c>
      <c r="F16" s="43">
        <v>0</v>
      </c>
      <c r="G16" s="43">
        <v>0</v>
      </c>
      <c r="H16" s="43">
        <v>0</v>
      </c>
      <c r="I16" s="43">
        <v>0</v>
      </c>
      <c r="J16" s="43">
        <v>0</v>
      </c>
      <c r="K16" s="43">
        <v>0</v>
      </c>
      <c r="L16" s="43">
        <v>0</v>
      </c>
      <c r="M16" s="93">
        <v>1529209.2</v>
      </c>
      <c r="N16" s="95">
        <v>1261055.1133800587</v>
      </c>
      <c r="O16" s="91" t="s">
        <v>268</v>
      </c>
      <c r="P16" s="82"/>
    </row>
    <row r="17" spans="1:16" s="14" customFormat="1" ht="409.5" x14ac:dyDescent="0.15">
      <c r="A17" s="35" t="s">
        <v>89</v>
      </c>
      <c r="B17" s="3" t="s">
        <v>24</v>
      </c>
      <c r="C17" s="43">
        <f t="shared" si="1"/>
        <v>413766.89630925166</v>
      </c>
      <c r="D17" s="43">
        <f t="shared" si="2"/>
        <v>447085.83895998402</v>
      </c>
      <c r="E17" s="43">
        <v>0</v>
      </c>
      <c r="F17" s="43">
        <v>0</v>
      </c>
      <c r="G17" s="43">
        <v>0</v>
      </c>
      <c r="H17" s="43">
        <v>0</v>
      </c>
      <c r="I17" s="43">
        <v>0</v>
      </c>
      <c r="J17" s="43">
        <v>0</v>
      </c>
      <c r="K17" s="43">
        <v>0</v>
      </c>
      <c r="L17" s="43">
        <v>0</v>
      </c>
      <c r="M17" s="93">
        <f>434169.916630786-M11-M12</f>
        <v>413766.89630925166</v>
      </c>
      <c r="N17" s="95">
        <v>447085.83895998402</v>
      </c>
      <c r="O17" s="91" t="s">
        <v>269</v>
      </c>
      <c r="P17" s="82"/>
    </row>
    <row r="18" spans="1:16" s="14" customFormat="1" ht="90" x14ac:dyDescent="0.15">
      <c r="A18" s="35" t="s">
        <v>90</v>
      </c>
      <c r="B18" s="4" t="s">
        <v>26</v>
      </c>
      <c r="C18" s="43">
        <f t="shared" si="1"/>
        <v>10853.595461116</v>
      </c>
      <c r="D18" s="43">
        <f t="shared" si="2"/>
        <v>8046.9628700000012</v>
      </c>
      <c r="E18" s="43">
        <v>0</v>
      </c>
      <c r="F18" s="43">
        <v>0</v>
      </c>
      <c r="G18" s="43">
        <v>0</v>
      </c>
      <c r="H18" s="43">
        <v>0</v>
      </c>
      <c r="I18" s="43">
        <v>0</v>
      </c>
      <c r="J18" s="43">
        <v>0</v>
      </c>
      <c r="K18" s="43">
        <v>0</v>
      </c>
      <c r="L18" s="43">
        <v>0</v>
      </c>
      <c r="M18" s="92">
        <v>10853.595461116</v>
      </c>
      <c r="N18" s="95">
        <v>8046.9628700000012</v>
      </c>
      <c r="O18" s="91" t="s">
        <v>270</v>
      </c>
      <c r="P18" s="82"/>
    </row>
    <row r="19" spans="1:16" s="14" customFormat="1" ht="236.25" x14ac:dyDescent="0.15">
      <c r="A19" s="35" t="s">
        <v>91</v>
      </c>
      <c r="B19" s="4" t="s">
        <v>28</v>
      </c>
      <c r="C19" s="43">
        <f t="shared" si="1"/>
        <v>449244.081714197</v>
      </c>
      <c r="D19" s="43">
        <f t="shared" si="2"/>
        <v>133315.28868999908</v>
      </c>
      <c r="E19" s="43">
        <v>0</v>
      </c>
      <c r="F19" s="43">
        <v>0</v>
      </c>
      <c r="G19" s="43">
        <v>0</v>
      </c>
      <c r="H19" s="43">
        <v>0</v>
      </c>
      <c r="I19" s="43">
        <v>0</v>
      </c>
      <c r="J19" s="43">
        <v>0</v>
      </c>
      <c r="K19" s="43">
        <v>0</v>
      </c>
      <c r="L19" s="43">
        <v>0</v>
      </c>
      <c r="M19" s="92">
        <v>449244.081714197</v>
      </c>
      <c r="N19" s="95">
        <v>133315.28868999908</v>
      </c>
      <c r="O19" s="91" t="s">
        <v>271</v>
      </c>
      <c r="P19" s="82"/>
    </row>
    <row r="20" spans="1:16" s="14" customFormat="1" ht="72" customHeight="1" x14ac:dyDescent="0.15">
      <c r="A20" s="35" t="s">
        <v>92</v>
      </c>
      <c r="B20" s="6" t="s">
        <v>34</v>
      </c>
      <c r="C20" s="43">
        <f t="shared" si="1"/>
        <v>47234.5535408</v>
      </c>
      <c r="D20" s="43">
        <f t="shared" si="2"/>
        <v>56179.002820000002</v>
      </c>
      <c r="E20" s="43">
        <v>0</v>
      </c>
      <c r="F20" s="43">
        <v>0</v>
      </c>
      <c r="G20" s="43">
        <v>0</v>
      </c>
      <c r="H20" s="43">
        <v>0</v>
      </c>
      <c r="I20" s="43">
        <v>0</v>
      </c>
      <c r="J20" s="43">
        <v>0</v>
      </c>
      <c r="K20" s="43">
        <v>0</v>
      </c>
      <c r="L20" s="43">
        <v>0</v>
      </c>
      <c r="M20" s="92">
        <v>47234.5535408</v>
      </c>
      <c r="N20" s="95">
        <v>56179.002820000002</v>
      </c>
      <c r="O20" s="91" t="s">
        <v>272</v>
      </c>
      <c r="P20" s="82"/>
    </row>
    <row r="21" spans="1:16" s="14" customFormat="1" ht="72" customHeight="1" x14ac:dyDescent="0.15">
      <c r="A21" s="35" t="s">
        <v>93</v>
      </c>
      <c r="B21" s="5" t="s">
        <v>35</v>
      </c>
      <c r="C21" s="43">
        <f t="shared" si="1"/>
        <v>12753.63577728</v>
      </c>
      <c r="D21" s="43">
        <f t="shared" si="2"/>
        <v>18067.650389999999</v>
      </c>
      <c r="E21" s="43">
        <v>0</v>
      </c>
      <c r="F21" s="43">
        <v>0</v>
      </c>
      <c r="G21" s="43">
        <v>0</v>
      </c>
      <c r="H21" s="43">
        <v>0</v>
      </c>
      <c r="I21" s="43">
        <v>0</v>
      </c>
      <c r="J21" s="43">
        <v>0</v>
      </c>
      <c r="K21" s="43">
        <v>0</v>
      </c>
      <c r="L21" s="43">
        <v>0</v>
      </c>
      <c r="M21" s="92">
        <v>12753.63577728</v>
      </c>
      <c r="N21" s="95">
        <v>18067.650389999999</v>
      </c>
      <c r="O21" s="91" t="s">
        <v>273</v>
      </c>
      <c r="P21" s="82"/>
    </row>
    <row r="22" spans="1:16" s="14" customFormat="1" ht="33.75" x14ac:dyDescent="0.15">
      <c r="A22" s="35" t="s">
        <v>120</v>
      </c>
      <c r="B22" s="5" t="s">
        <v>36</v>
      </c>
      <c r="C22" s="43">
        <f t="shared" si="1"/>
        <v>23107.209177172201</v>
      </c>
      <c r="D22" s="43">
        <f t="shared" si="2"/>
        <v>17136.370880000006</v>
      </c>
      <c r="E22" s="43">
        <v>0</v>
      </c>
      <c r="F22" s="43">
        <v>0</v>
      </c>
      <c r="G22" s="43">
        <v>0</v>
      </c>
      <c r="H22" s="43">
        <v>0</v>
      </c>
      <c r="I22" s="43">
        <v>0</v>
      </c>
      <c r="J22" s="43">
        <v>0</v>
      </c>
      <c r="K22" s="43">
        <v>0</v>
      </c>
      <c r="L22" s="43">
        <v>0</v>
      </c>
      <c r="M22" s="92">
        <v>23107.209177172201</v>
      </c>
      <c r="N22" s="95">
        <v>17136.370880000006</v>
      </c>
      <c r="O22" s="91" t="s">
        <v>274</v>
      </c>
      <c r="P22" s="82"/>
    </row>
    <row r="23" spans="1:16" s="14" customFormat="1" ht="45" x14ac:dyDescent="0.15">
      <c r="A23" s="35" t="s">
        <v>121</v>
      </c>
      <c r="B23" s="4" t="s">
        <v>94</v>
      </c>
      <c r="C23" s="43">
        <f>E23+H23+K23+M23</f>
        <v>206107.21378972</v>
      </c>
      <c r="D23" s="43">
        <f>F23+J23+L23+N23</f>
        <v>205457.37867999997</v>
      </c>
      <c r="E23" s="43">
        <v>0</v>
      </c>
      <c r="F23" s="43">
        <v>0</v>
      </c>
      <c r="G23" s="43">
        <v>0</v>
      </c>
      <c r="H23" s="43">
        <v>0</v>
      </c>
      <c r="I23" s="43">
        <v>0</v>
      </c>
      <c r="J23" s="48">
        <v>0</v>
      </c>
      <c r="K23" s="43">
        <v>0</v>
      </c>
      <c r="L23" s="43">
        <v>0</v>
      </c>
      <c r="M23" s="92">
        <v>206107.21378972</v>
      </c>
      <c r="N23" s="95">
        <v>205457.37867999997</v>
      </c>
      <c r="O23" s="91" t="s">
        <v>275</v>
      </c>
      <c r="P23" s="82"/>
    </row>
    <row r="24" spans="1:16" s="14" customFormat="1" ht="56.25" hidden="1" x14ac:dyDescent="0.15">
      <c r="A24" s="35" t="s">
        <v>126</v>
      </c>
      <c r="B24" s="4" t="s">
        <v>125</v>
      </c>
      <c r="C24" s="43">
        <f>E24+H24+K24+M24</f>
        <v>0</v>
      </c>
      <c r="D24" s="43">
        <f>F24+J24+L24+N24</f>
        <v>0</v>
      </c>
      <c r="E24" s="43">
        <v>0</v>
      </c>
      <c r="F24" s="43">
        <v>0</v>
      </c>
      <c r="G24" s="43">
        <v>0</v>
      </c>
      <c r="H24" s="43">
        <v>0</v>
      </c>
      <c r="I24" s="43">
        <v>0</v>
      </c>
      <c r="J24" s="48">
        <v>0</v>
      </c>
      <c r="K24" s="43">
        <v>0</v>
      </c>
      <c r="L24" s="43">
        <v>0</v>
      </c>
      <c r="M24" s="43">
        <v>0</v>
      </c>
      <c r="N24" s="43">
        <v>0</v>
      </c>
      <c r="O24" s="89"/>
      <c r="P24" s="82"/>
    </row>
    <row r="25" spans="1:16" s="14" customFormat="1" ht="90" x14ac:dyDescent="0.15">
      <c r="A25" s="35" t="s">
        <v>95</v>
      </c>
      <c r="B25" s="5" t="s">
        <v>37</v>
      </c>
      <c r="C25" s="43">
        <f>E25+H25+K25+M25</f>
        <v>13363.7</v>
      </c>
      <c r="D25" s="43">
        <f t="shared" ref="D25:D43" si="3">F25+J25+L25+N25</f>
        <v>13363.7</v>
      </c>
      <c r="E25" s="57">
        <v>0</v>
      </c>
      <c r="F25" s="57">
        <v>0</v>
      </c>
      <c r="G25" s="74">
        <v>13363.7</v>
      </c>
      <c r="H25" s="74">
        <v>13363.7</v>
      </c>
      <c r="I25" s="74">
        <v>13363.7</v>
      </c>
      <c r="J25" s="74">
        <v>13363.7</v>
      </c>
      <c r="K25" s="43">
        <v>0</v>
      </c>
      <c r="L25" s="43">
        <v>0</v>
      </c>
      <c r="M25" s="43">
        <v>0</v>
      </c>
      <c r="N25" s="43">
        <v>0</v>
      </c>
      <c r="O25" s="91" t="s">
        <v>286</v>
      </c>
      <c r="P25" s="82"/>
    </row>
    <row r="26" spans="1:16" s="14" customFormat="1" ht="118.5" customHeight="1" x14ac:dyDescent="0.15">
      <c r="A26" s="35" t="s">
        <v>96</v>
      </c>
      <c r="B26" s="5" t="s">
        <v>42</v>
      </c>
      <c r="C26" s="43">
        <f t="shared" ref="C26:C44" si="4">E26+H26+K26+M26</f>
        <v>200390.9</v>
      </c>
      <c r="D26" s="43">
        <f t="shared" si="3"/>
        <v>200390.9</v>
      </c>
      <c r="E26" s="57">
        <v>0</v>
      </c>
      <c r="F26" s="57">
        <v>0</v>
      </c>
      <c r="G26" s="58">
        <v>200390.9</v>
      </c>
      <c r="H26" s="58">
        <v>200390.9</v>
      </c>
      <c r="I26" s="58">
        <v>200390.9</v>
      </c>
      <c r="J26" s="58">
        <v>200390.9</v>
      </c>
      <c r="K26" s="43">
        <v>0</v>
      </c>
      <c r="L26" s="43">
        <v>0</v>
      </c>
      <c r="M26" s="43">
        <v>0</v>
      </c>
      <c r="N26" s="43">
        <v>0</v>
      </c>
      <c r="O26" s="91" t="s">
        <v>312</v>
      </c>
      <c r="P26" s="82"/>
    </row>
    <row r="27" spans="1:16" s="14" customFormat="1" ht="102.75" customHeight="1" x14ac:dyDescent="0.15">
      <c r="A27" s="35" t="s">
        <v>97</v>
      </c>
      <c r="B27" s="4" t="s">
        <v>27</v>
      </c>
      <c r="C27" s="43">
        <f t="shared" si="4"/>
        <v>791053.39887957205</v>
      </c>
      <c r="D27" s="43">
        <f t="shared" si="3"/>
        <v>776447.69467</v>
      </c>
      <c r="E27" s="57">
        <v>0</v>
      </c>
      <c r="F27" s="57">
        <v>0</v>
      </c>
      <c r="G27" s="57">
        <v>29356.87</v>
      </c>
      <c r="H27" s="57">
        <v>28352.06</v>
      </c>
      <c r="I27" s="57">
        <v>28352.06</v>
      </c>
      <c r="J27" s="57">
        <v>28252.894670000001</v>
      </c>
      <c r="K27" s="43">
        <v>0</v>
      </c>
      <c r="L27" s="43">
        <v>0</v>
      </c>
      <c r="M27" s="92">
        <v>762701.33887957199</v>
      </c>
      <c r="N27" s="57">
        <v>748194.8</v>
      </c>
      <c r="O27" s="97" t="s">
        <v>276</v>
      </c>
      <c r="P27" s="82"/>
    </row>
    <row r="28" spans="1:16" s="14" customFormat="1" ht="56.25" x14ac:dyDescent="0.15">
      <c r="A28" s="35" t="s">
        <v>98</v>
      </c>
      <c r="B28" s="5" t="s">
        <v>30</v>
      </c>
      <c r="C28" s="43">
        <f t="shared" si="4"/>
        <v>87101.532000000007</v>
      </c>
      <c r="D28" s="43">
        <f t="shared" si="3"/>
        <v>87006.529580000002</v>
      </c>
      <c r="E28" s="57">
        <v>0</v>
      </c>
      <c r="F28" s="57">
        <v>0</v>
      </c>
      <c r="G28" s="57">
        <v>92828.991999999998</v>
      </c>
      <c r="H28" s="57">
        <v>87101.532000000007</v>
      </c>
      <c r="I28" s="57">
        <v>87101.532000000007</v>
      </c>
      <c r="J28" s="58">
        <v>87006.529580000002</v>
      </c>
      <c r="K28" s="57">
        <v>0</v>
      </c>
      <c r="L28" s="57">
        <v>0</v>
      </c>
      <c r="M28" s="57">
        <v>0</v>
      </c>
      <c r="N28" s="57">
        <v>0</v>
      </c>
      <c r="O28" s="91" t="s">
        <v>285</v>
      </c>
      <c r="P28" s="82"/>
    </row>
    <row r="29" spans="1:16" s="14" customFormat="1" ht="67.5" x14ac:dyDescent="0.15">
      <c r="A29" s="35" t="s">
        <v>127</v>
      </c>
      <c r="B29" s="5" t="s">
        <v>29</v>
      </c>
      <c r="C29" s="43">
        <f t="shared" si="4"/>
        <v>53417.415000000001</v>
      </c>
      <c r="D29" s="43">
        <f t="shared" si="3"/>
        <v>52046.700530000002</v>
      </c>
      <c r="E29" s="57">
        <v>0</v>
      </c>
      <c r="F29" s="57">
        <v>0</v>
      </c>
      <c r="G29" s="57">
        <v>52741.584999999999</v>
      </c>
      <c r="H29" s="57">
        <v>53417.415000000001</v>
      </c>
      <c r="I29" s="57">
        <v>53417.415000000001</v>
      </c>
      <c r="J29" s="58">
        <v>52046.700530000002</v>
      </c>
      <c r="K29" s="57">
        <v>0</v>
      </c>
      <c r="L29" s="57">
        <v>0</v>
      </c>
      <c r="M29" s="57">
        <v>0</v>
      </c>
      <c r="N29" s="57">
        <v>0</v>
      </c>
      <c r="O29" s="91" t="s">
        <v>310</v>
      </c>
      <c r="P29" s="82"/>
    </row>
    <row r="30" spans="1:16" s="14" customFormat="1" ht="87" customHeight="1" x14ac:dyDescent="0.15">
      <c r="A30" s="35" t="s">
        <v>100</v>
      </c>
      <c r="B30" s="6" t="s">
        <v>31</v>
      </c>
      <c r="C30" s="43">
        <f t="shared" si="4"/>
        <v>32634.396680000002</v>
      </c>
      <c r="D30" s="43">
        <f t="shared" si="3"/>
        <v>32634.396680000002</v>
      </c>
      <c r="E30" s="57">
        <v>0</v>
      </c>
      <c r="F30" s="57">
        <v>0</v>
      </c>
      <c r="G30" s="57">
        <v>33612.717640000003</v>
      </c>
      <c r="H30" s="57">
        <v>32634.396680000002</v>
      </c>
      <c r="I30" s="57">
        <v>32634.396680000002</v>
      </c>
      <c r="J30" s="57">
        <v>32634.396680000002</v>
      </c>
      <c r="K30" s="57">
        <v>0</v>
      </c>
      <c r="L30" s="57">
        <v>0</v>
      </c>
      <c r="M30" s="57">
        <v>0</v>
      </c>
      <c r="N30" s="57">
        <v>0</v>
      </c>
      <c r="O30" s="91" t="s">
        <v>233</v>
      </c>
      <c r="P30" s="82"/>
    </row>
    <row r="31" spans="1:16" s="14" customFormat="1" ht="99" customHeight="1" x14ac:dyDescent="0.15">
      <c r="A31" s="35" t="s">
        <v>99</v>
      </c>
      <c r="B31" s="6" t="s">
        <v>32</v>
      </c>
      <c r="C31" s="43">
        <f t="shared" si="4"/>
        <v>479100.64052999998</v>
      </c>
      <c r="D31" s="43">
        <f t="shared" si="3"/>
        <v>471419.51358000003</v>
      </c>
      <c r="E31" s="57">
        <v>0</v>
      </c>
      <c r="F31" s="57">
        <v>0</v>
      </c>
      <c r="G31" s="57">
        <v>463470.25352999999</v>
      </c>
      <c r="H31" s="57">
        <v>479100.64052999998</v>
      </c>
      <c r="I31" s="57">
        <v>479100.64052999998</v>
      </c>
      <c r="J31" s="58">
        <v>471419.51358000003</v>
      </c>
      <c r="K31" s="43">
        <v>0</v>
      </c>
      <c r="L31" s="43">
        <v>0</v>
      </c>
      <c r="M31" s="43">
        <v>0</v>
      </c>
      <c r="N31" s="43">
        <v>0</v>
      </c>
      <c r="O31" s="91" t="s">
        <v>284</v>
      </c>
      <c r="P31" s="82"/>
    </row>
    <row r="32" spans="1:16" s="14" customFormat="1" ht="81.75" customHeight="1" x14ac:dyDescent="0.15">
      <c r="A32" s="35" t="s">
        <v>101</v>
      </c>
      <c r="B32" s="5" t="s">
        <v>143</v>
      </c>
      <c r="C32" s="43">
        <f t="shared" si="4"/>
        <v>4051917.05162535</v>
      </c>
      <c r="D32" s="43">
        <f t="shared" si="3"/>
        <v>4229392.6014300007</v>
      </c>
      <c r="E32" s="57">
        <v>0</v>
      </c>
      <c r="F32" s="57">
        <v>0</v>
      </c>
      <c r="G32" s="62">
        <f>821325.84062+255525.48216</f>
        <v>1076851.32278</v>
      </c>
      <c r="H32" s="62">
        <f>828428.84981+264682.46372</f>
        <v>1093111.3135299999</v>
      </c>
      <c r="I32" s="62">
        <f>828428.84981+264682.46372</f>
        <v>1093111.3135299999</v>
      </c>
      <c r="J32" s="58">
        <f>819953.52177+5839.28998+245994.94615+17942.74353</f>
        <v>1089730.5014300002</v>
      </c>
      <c r="K32" s="43">
        <v>0</v>
      </c>
      <c r="L32" s="43">
        <v>0</v>
      </c>
      <c r="M32" s="92">
        <v>2958805.7380953501</v>
      </c>
      <c r="N32" s="57">
        <v>3139662.1</v>
      </c>
      <c r="O32" s="97" t="s">
        <v>277</v>
      </c>
      <c r="P32" s="82"/>
    </row>
    <row r="33" spans="1:16" s="14" customFormat="1" ht="62.25" customHeight="1" x14ac:dyDescent="0.15">
      <c r="A33" s="35" t="s">
        <v>102</v>
      </c>
      <c r="B33" s="5" t="s">
        <v>39</v>
      </c>
      <c r="C33" s="43">
        <f t="shared" si="4"/>
        <v>32531.41</v>
      </c>
      <c r="D33" s="43">
        <f t="shared" si="3"/>
        <v>32527.41</v>
      </c>
      <c r="E33" s="57">
        <v>0</v>
      </c>
      <c r="F33" s="57">
        <v>0</v>
      </c>
      <c r="G33" s="57">
        <v>31554.6</v>
      </c>
      <c r="H33" s="57">
        <v>32531.41</v>
      </c>
      <c r="I33" s="57">
        <v>32531.41</v>
      </c>
      <c r="J33" s="57">
        <v>32527.41</v>
      </c>
      <c r="K33" s="43">
        <v>0</v>
      </c>
      <c r="L33" s="43">
        <v>0</v>
      </c>
      <c r="M33" s="43">
        <v>0</v>
      </c>
      <c r="N33" s="43">
        <v>0</v>
      </c>
      <c r="O33" s="91" t="s">
        <v>283</v>
      </c>
      <c r="P33" s="82"/>
    </row>
    <row r="34" spans="1:16" s="14" customFormat="1" ht="69" customHeight="1" x14ac:dyDescent="0.15">
      <c r="A34" s="35" t="s">
        <v>103</v>
      </c>
      <c r="B34" s="5" t="s">
        <v>38</v>
      </c>
      <c r="C34" s="43">
        <f t="shared" si="4"/>
        <v>12484.98408</v>
      </c>
      <c r="D34" s="43">
        <f t="shared" si="3"/>
        <v>12484.98408</v>
      </c>
      <c r="E34" s="57">
        <v>0</v>
      </c>
      <c r="F34" s="57">
        <v>0</v>
      </c>
      <c r="G34" s="74">
        <v>12485.2</v>
      </c>
      <c r="H34" s="74">
        <v>12484.98408</v>
      </c>
      <c r="I34" s="74">
        <v>12484.98408</v>
      </c>
      <c r="J34" s="74">
        <v>12484.98408</v>
      </c>
      <c r="K34" s="43">
        <v>0</v>
      </c>
      <c r="L34" s="43">
        <v>0</v>
      </c>
      <c r="M34" s="43">
        <v>0</v>
      </c>
      <c r="N34" s="43">
        <v>0</v>
      </c>
      <c r="O34" s="91" t="s">
        <v>234</v>
      </c>
      <c r="P34" s="82"/>
    </row>
    <row r="35" spans="1:16" s="14" customFormat="1" ht="168.75" x14ac:dyDescent="0.15">
      <c r="A35" s="35" t="s">
        <v>104</v>
      </c>
      <c r="B35" s="4" t="s">
        <v>144</v>
      </c>
      <c r="C35" s="43">
        <f t="shared" si="4"/>
        <v>21650.6</v>
      </c>
      <c r="D35" s="43">
        <f t="shared" si="3"/>
        <v>19616.839339999999</v>
      </c>
      <c r="E35" s="57">
        <v>0</v>
      </c>
      <c r="F35" s="57">
        <v>0</v>
      </c>
      <c r="G35" s="57">
        <v>21650.6</v>
      </c>
      <c r="H35" s="57">
        <v>21650.6</v>
      </c>
      <c r="I35" s="57">
        <v>21650.6</v>
      </c>
      <c r="J35" s="58">
        <v>19616.839339999999</v>
      </c>
      <c r="K35" s="57">
        <v>0</v>
      </c>
      <c r="L35" s="57">
        <v>0</v>
      </c>
      <c r="M35" s="57">
        <v>0</v>
      </c>
      <c r="N35" s="57">
        <v>0</v>
      </c>
      <c r="O35" s="91" t="s">
        <v>287</v>
      </c>
      <c r="P35" s="82"/>
    </row>
    <row r="36" spans="1:16" s="14" customFormat="1" ht="45" customHeight="1" x14ac:dyDescent="0.15">
      <c r="A36" s="35" t="s">
        <v>105</v>
      </c>
      <c r="B36" s="4" t="s">
        <v>25</v>
      </c>
      <c r="C36" s="43">
        <f t="shared" si="4"/>
        <v>1880</v>
      </c>
      <c r="D36" s="43">
        <f t="shared" si="3"/>
        <v>1880</v>
      </c>
      <c r="E36" s="57">
        <v>0</v>
      </c>
      <c r="F36" s="57">
        <v>0</v>
      </c>
      <c r="G36" s="57">
        <v>1889</v>
      </c>
      <c r="H36" s="57">
        <v>1880</v>
      </c>
      <c r="I36" s="57">
        <v>1880</v>
      </c>
      <c r="J36" s="57">
        <v>1880</v>
      </c>
      <c r="K36" s="43">
        <v>0</v>
      </c>
      <c r="L36" s="43">
        <v>0</v>
      </c>
      <c r="M36" s="57">
        <v>0</v>
      </c>
      <c r="N36" s="43">
        <v>0</v>
      </c>
      <c r="O36" s="91" t="s">
        <v>242</v>
      </c>
      <c r="P36" s="82"/>
    </row>
    <row r="37" spans="1:16" s="14" customFormat="1" ht="48.75" customHeight="1" x14ac:dyDescent="0.15">
      <c r="A37" s="35" t="s">
        <v>106</v>
      </c>
      <c r="B37" s="4" t="s">
        <v>65</v>
      </c>
      <c r="C37" s="43">
        <f t="shared" si="4"/>
        <v>5158.9873500000003</v>
      </c>
      <c r="D37" s="43">
        <f t="shared" si="3"/>
        <v>5158.9873500000003</v>
      </c>
      <c r="E37" s="57">
        <v>0</v>
      </c>
      <c r="F37" s="57">
        <v>0</v>
      </c>
      <c r="G37" s="57">
        <v>4500</v>
      </c>
      <c r="H37" s="57">
        <v>5158.9873500000003</v>
      </c>
      <c r="I37" s="57">
        <v>5158.9873500000003</v>
      </c>
      <c r="J37" s="57">
        <v>5158.9873500000003</v>
      </c>
      <c r="K37" s="43">
        <v>0</v>
      </c>
      <c r="L37" s="43">
        <v>0</v>
      </c>
      <c r="M37" s="43">
        <v>0</v>
      </c>
      <c r="N37" s="43">
        <v>0</v>
      </c>
      <c r="O37" s="91" t="s">
        <v>288</v>
      </c>
      <c r="P37" s="82"/>
    </row>
    <row r="38" spans="1:16" s="14" customFormat="1" ht="67.5" customHeight="1" x14ac:dyDescent="0.15">
      <c r="A38" s="35" t="s">
        <v>107</v>
      </c>
      <c r="B38" s="5" t="s">
        <v>43</v>
      </c>
      <c r="C38" s="43">
        <f t="shared" si="4"/>
        <v>41966.553</v>
      </c>
      <c r="D38" s="43">
        <f t="shared" si="3"/>
        <v>41966.046580000002</v>
      </c>
      <c r="E38" s="57">
        <v>0</v>
      </c>
      <c r="F38" s="57">
        <v>0</v>
      </c>
      <c r="G38" s="58">
        <v>41966.553</v>
      </c>
      <c r="H38" s="58">
        <v>41966.553</v>
      </c>
      <c r="I38" s="58">
        <v>41966.553</v>
      </c>
      <c r="J38" s="58">
        <v>41966.046580000002</v>
      </c>
      <c r="K38" s="43">
        <v>0</v>
      </c>
      <c r="L38" s="43">
        <v>0</v>
      </c>
      <c r="M38" s="43">
        <v>0</v>
      </c>
      <c r="N38" s="43">
        <v>0</v>
      </c>
      <c r="O38" s="91" t="s">
        <v>313</v>
      </c>
      <c r="P38" s="82"/>
    </row>
    <row r="39" spans="1:16" s="14" customFormat="1" ht="57.75" customHeight="1" x14ac:dyDescent="0.15">
      <c r="A39" s="35" t="s">
        <v>108</v>
      </c>
      <c r="B39" s="5" t="s">
        <v>41</v>
      </c>
      <c r="C39" s="43">
        <f t="shared" si="4"/>
        <v>163246.9</v>
      </c>
      <c r="D39" s="43">
        <f t="shared" si="3"/>
        <v>163246.9</v>
      </c>
      <c r="E39" s="58">
        <v>163246.9</v>
      </c>
      <c r="F39" s="58">
        <v>163246.9</v>
      </c>
      <c r="G39" s="57">
        <v>0</v>
      </c>
      <c r="H39" s="57">
        <v>0</v>
      </c>
      <c r="I39" s="57">
        <v>0</v>
      </c>
      <c r="J39" s="57">
        <v>0</v>
      </c>
      <c r="K39" s="43">
        <v>0</v>
      </c>
      <c r="L39" s="43">
        <v>0</v>
      </c>
      <c r="M39" s="43">
        <v>0</v>
      </c>
      <c r="N39" s="43">
        <v>0</v>
      </c>
      <c r="O39" s="91" t="s">
        <v>314</v>
      </c>
      <c r="P39" s="82"/>
    </row>
    <row r="40" spans="1:16" s="14" customFormat="1" ht="72" customHeight="1" x14ac:dyDescent="0.15">
      <c r="A40" s="35" t="s">
        <v>109</v>
      </c>
      <c r="B40" s="5" t="s">
        <v>76</v>
      </c>
      <c r="C40" s="43">
        <f t="shared" si="4"/>
        <v>53307</v>
      </c>
      <c r="D40" s="43">
        <f t="shared" si="3"/>
        <v>53307</v>
      </c>
      <c r="E40" s="62">
        <f>849.44439+52457.55561</f>
        <v>53307</v>
      </c>
      <c r="F40" s="57">
        <f>849.44439+52457.55561</f>
        <v>53307</v>
      </c>
      <c r="G40" s="57">
        <v>0</v>
      </c>
      <c r="H40" s="57">
        <v>0</v>
      </c>
      <c r="I40" s="57">
        <v>0</v>
      </c>
      <c r="J40" s="57">
        <v>0</v>
      </c>
      <c r="K40" s="43">
        <v>0</v>
      </c>
      <c r="L40" s="43">
        <v>0</v>
      </c>
      <c r="M40" s="43">
        <v>0</v>
      </c>
      <c r="N40" s="43">
        <v>0</v>
      </c>
      <c r="O40" s="91" t="s">
        <v>315</v>
      </c>
      <c r="P40" s="82"/>
    </row>
    <row r="41" spans="1:16" s="14" customFormat="1" ht="225" x14ac:dyDescent="0.15">
      <c r="A41" s="35" t="s">
        <v>110</v>
      </c>
      <c r="B41" s="5" t="s">
        <v>40</v>
      </c>
      <c r="C41" s="43">
        <f t="shared" si="4"/>
        <v>7321.0101000000004</v>
      </c>
      <c r="D41" s="43">
        <f t="shared" si="3"/>
        <v>7320.9830000000002</v>
      </c>
      <c r="E41" s="57">
        <v>7247.8</v>
      </c>
      <c r="F41" s="57">
        <f>2474.9901+3782.78307+990</f>
        <v>7247.7731700000004</v>
      </c>
      <c r="G41" s="57">
        <v>73.210099999999997</v>
      </c>
      <c r="H41" s="57">
        <v>73.210099999999997</v>
      </c>
      <c r="I41" s="57">
        <v>73.210099999999997</v>
      </c>
      <c r="J41" s="57">
        <v>73.209829999999997</v>
      </c>
      <c r="K41" s="43">
        <v>0</v>
      </c>
      <c r="L41" s="43">
        <v>0</v>
      </c>
      <c r="M41" s="43">
        <v>0</v>
      </c>
      <c r="N41" s="43">
        <v>0</v>
      </c>
      <c r="O41" s="91" t="s">
        <v>289</v>
      </c>
      <c r="P41" s="82"/>
    </row>
    <row r="42" spans="1:16" s="14" customFormat="1" ht="71.25" customHeight="1" x14ac:dyDescent="0.15">
      <c r="A42" s="35" t="s">
        <v>111</v>
      </c>
      <c r="B42" s="5" t="s">
        <v>64</v>
      </c>
      <c r="C42" s="43">
        <f t="shared" si="4"/>
        <v>11638.78788</v>
      </c>
      <c r="D42" s="43">
        <f t="shared" si="3"/>
        <v>11637.645689999999</v>
      </c>
      <c r="E42" s="57">
        <v>11522.4</v>
      </c>
      <c r="F42" s="57">
        <f>781.6+10074.36923+665.3</f>
        <v>11521.26923</v>
      </c>
      <c r="G42" s="58">
        <v>116.38788</v>
      </c>
      <c r="H42" s="58">
        <v>116.38788</v>
      </c>
      <c r="I42" s="58">
        <v>116.38788</v>
      </c>
      <c r="J42" s="58">
        <v>116.37645999999999</v>
      </c>
      <c r="K42" s="43">
        <v>0</v>
      </c>
      <c r="L42" s="43">
        <v>0</v>
      </c>
      <c r="M42" s="43">
        <v>0</v>
      </c>
      <c r="N42" s="43">
        <v>0</v>
      </c>
      <c r="O42" s="91" t="s">
        <v>250</v>
      </c>
      <c r="P42" s="82"/>
    </row>
    <row r="43" spans="1:16" s="14" customFormat="1" ht="162.75" customHeight="1" x14ac:dyDescent="0.15">
      <c r="A43" s="35" t="s">
        <v>128</v>
      </c>
      <c r="B43" s="5" t="s">
        <v>74</v>
      </c>
      <c r="C43" s="43">
        <f t="shared" si="4"/>
        <v>617.20000000000005</v>
      </c>
      <c r="D43" s="43">
        <f t="shared" si="3"/>
        <v>617.20000000000005</v>
      </c>
      <c r="E43" s="57">
        <v>617.20000000000005</v>
      </c>
      <c r="F43" s="57">
        <v>617.20000000000005</v>
      </c>
      <c r="G43" s="58">
        <v>0</v>
      </c>
      <c r="H43" s="58">
        <v>0</v>
      </c>
      <c r="I43" s="58">
        <v>0</v>
      </c>
      <c r="J43" s="58">
        <v>0</v>
      </c>
      <c r="K43" s="43">
        <v>0</v>
      </c>
      <c r="L43" s="43">
        <v>0</v>
      </c>
      <c r="M43" s="43">
        <v>0</v>
      </c>
      <c r="N43" s="43">
        <v>0</v>
      </c>
      <c r="O43" s="91" t="s">
        <v>290</v>
      </c>
      <c r="P43" s="82"/>
    </row>
    <row r="44" spans="1:16" s="14" customFormat="1" ht="68.25" customHeight="1" x14ac:dyDescent="0.15">
      <c r="A44" s="35" t="s">
        <v>129</v>
      </c>
      <c r="B44" s="6" t="s">
        <v>33</v>
      </c>
      <c r="C44" s="43">
        <f t="shared" si="4"/>
        <v>1565</v>
      </c>
      <c r="D44" s="43">
        <f>F44+J44+L44+N44</f>
        <v>1565</v>
      </c>
      <c r="E44" s="58">
        <v>320</v>
      </c>
      <c r="F44" s="58">
        <v>320</v>
      </c>
      <c r="G44" s="58">
        <v>1245</v>
      </c>
      <c r="H44" s="58">
        <v>1245</v>
      </c>
      <c r="I44" s="58">
        <v>1245</v>
      </c>
      <c r="J44" s="58">
        <v>1245</v>
      </c>
      <c r="K44" s="57">
        <v>0</v>
      </c>
      <c r="L44" s="57">
        <v>0</v>
      </c>
      <c r="M44" s="57">
        <v>0</v>
      </c>
      <c r="N44" s="57">
        <v>0</v>
      </c>
      <c r="O44" s="91" t="s">
        <v>232</v>
      </c>
      <c r="P44" s="82"/>
    </row>
    <row r="45" spans="1:16" s="14" customFormat="1" ht="33.75" x14ac:dyDescent="0.2">
      <c r="A45" s="27" t="s">
        <v>130</v>
      </c>
      <c r="B45" s="28" t="s">
        <v>24</v>
      </c>
      <c r="C45" s="63">
        <f t="shared" ref="C45:N45" si="5">C46+C60+C61+C62</f>
        <v>291715.75858999998</v>
      </c>
      <c r="D45" s="63">
        <f t="shared" si="5"/>
        <v>287736.87867000001</v>
      </c>
      <c r="E45" s="76">
        <f t="shared" si="5"/>
        <v>287527.03271</v>
      </c>
      <c r="F45" s="76">
        <f t="shared" si="5"/>
        <v>283637.68112000002</v>
      </c>
      <c r="G45" s="76">
        <f t="shared" si="5"/>
        <v>4188.72588</v>
      </c>
      <c r="H45" s="76">
        <f t="shared" si="5"/>
        <v>4188.72588</v>
      </c>
      <c r="I45" s="76">
        <f t="shared" si="5"/>
        <v>4188.72588</v>
      </c>
      <c r="J45" s="76">
        <f t="shared" si="5"/>
        <v>4099.1975499999999</v>
      </c>
      <c r="K45" s="63">
        <f t="shared" si="5"/>
        <v>0</v>
      </c>
      <c r="L45" s="63">
        <f t="shared" si="5"/>
        <v>0</v>
      </c>
      <c r="M45" s="63">
        <f t="shared" si="5"/>
        <v>0</v>
      </c>
      <c r="N45" s="63">
        <f t="shared" si="5"/>
        <v>0</v>
      </c>
      <c r="O45" s="29"/>
      <c r="P45" s="82"/>
    </row>
    <row r="46" spans="1:16" s="14" customFormat="1" ht="77.25" customHeight="1" x14ac:dyDescent="0.15">
      <c r="A46" s="45" t="s">
        <v>131</v>
      </c>
      <c r="B46" s="46" t="s">
        <v>79</v>
      </c>
      <c r="C46" s="64">
        <f>E46+H46+K46+M46</f>
        <v>101715.75859</v>
      </c>
      <c r="D46" s="64">
        <f>F46+J46+L46+N46</f>
        <v>97736.87867000002</v>
      </c>
      <c r="E46" s="77">
        <f>E47+E48+E49+E50+E51+E52+E53+E54+E55+E56+E57+E58+E59</f>
        <v>99427.032709999999</v>
      </c>
      <c r="F46" s="77">
        <f t="shared" ref="F46:N46" si="6">F47+F48+F49+F50+F51+F52+F53+F54+F55+F56+F57+F58+F59</f>
        <v>95537.681120000023</v>
      </c>
      <c r="G46" s="77">
        <f t="shared" si="6"/>
        <v>2288.72588</v>
      </c>
      <c r="H46" s="77">
        <f t="shared" si="6"/>
        <v>2288.72588</v>
      </c>
      <c r="I46" s="77">
        <f t="shared" si="6"/>
        <v>2288.72588</v>
      </c>
      <c r="J46" s="77">
        <f t="shared" si="6"/>
        <v>2199.1975499999999</v>
      </c>
      <c r="K46" s="64">
        <f t="shared" si="6"/>
        <v>0</v>
      </c>
      <c r="L46" s="64">
        <f t="shared" si="6"/>
        <v>0</v>
      </c>
      <c r="M46" s="64">
        <f t="shared" si="6"/>
        <v>0</v>
      </c>
      <c r="N46" s="64">
        <f t="shared" si="6"/>
        <v>0</v>
      </c>
      <c r="O46" s="85" t="s">
        <v>254</v>
      </c>
      <c r="P46" s="82"/>
    </row>
    <row r="47" spans="1:16" s="14" customFormat="1" ht="77.25" customHeight="1" x14ac:dyDescent="0.15">
      <c r="A47" s="44" t="s">
        <v>210</v>
      </c>
      <c r="B47" s="9" t="s">
        <v>211</v>
      </c>
      <c r="C47" s="47">
        <f>E47+H47+K47+M47</f>
        <v>5130.3852500000003</v>
      </c>
      <c r="D47" s="47">
        <f>F47+J47+L47+N47</f>
        <v>4582.18379</v>
      </c>
      <c r="E47" s="66">
        <v>5014.9185100000004</v>
      </c>
      <c r="F47" s="66">
        <v>4479.05512</v>
      </c>
      <c r="G47" s="66">
        <v>115.46674</v>
      </c>
      <c r="H47" s="66">
        <v>115.46674</v>
      </c>
      <c r="I47" s="66">
        <v>115.46674</v>
      </c>
      <c r="J47" s="66">
        <v>103.12867</v>
      </c>
      <c r="K47" s="47">
        <v>0</v>
      </c>
      <c r="L47" s="47">
        <v>0</v>
      </c>
      <c r="M47" s="47">
        <v>0</v>
      </c>
      <c r="N47" s="47">
        <v>0</v>
      </c>
      <c r="O47" s="56" t="s">
        <v>237</v>
      </c>
      <c r="P47" s="82"/>
    </row>
    <row r="48" spans="1:16" s="14" customFormat="1" ht="77.25" customHeight="1" x14ac:dyDescent="0.15">
      <c r="A48" s="45" t="s">
        <v>225</v>
      </c>
      <c r="B48" s="46" t="s">
        <v>207</v>
      </c>
      <c r="C48" s="64">
        <f>E48+H48+K48+M48</f>
        <v>12331</v>
      </c>
      <c r="D48" s="64">
        <f>F48+J48+L48+N48</f>
        <v>12331</v>
      </c>
      <c r="E48" s="77">
        <v>12053.5525</v>
      </c>
      <c r="F48" s="77">
        <v>12053.5525</v>
      </c>
      <c r="G48" s="77">
        <v>277.44749999999999</v>
      </c>
      <c r="H48" s="77">
        <v>277.44749999999999</v>
      </c>
      <c r="I48" s="77">
        <v>277.44749999999999</v>
      </c>
      <c r="J48" s="77">
        <v>277.44749999999999</v>
      </c>
      <c r="K48" s="64">
        <v>0</v>
      </c>
      <c r="L48" s="64">
        <v>0</v>
      </c>
      <c r="M48" s="64">
        <v>0</v>
      </c>
      <c r="N48" s="64">
        <v>0</v>
      </c>
      <c r="O48" s="85" t="s">
        <v>311</v>
      </c>
      <c r="P48" s="82"/>
    </row>
    <row r="49" spans="1:16" s="14" customFormat="1" ht="77.25" customHeight="1" x14ac:dyDescent="0.15">
      <c r="A49" s="45" t="s">
        <v>226</v>
      </c>
      <c r="B49" s="46" t="s">
        <v>205</v>
      </c>
      <c r="C49" s="64">
        <f>E49+H49+K49+M49</f>
        <v>8640</v>
      </c>
      <c r="D49" s="64">
        <f>F49+J49+L49+N49</f>
        <v>8640</v>
      </c>
      <c r="E49" s="77">
        <v>8445.6</v>
      </c>
      <c r="F49" s="77">
        <v>8445.6</v>
      </c>
      <c r="G49" s="77">
        <v>194.4</v>
      </c>
      <c r="H49" s="77">
        <v>194.4</v>
      </c>
      <c r="I49" s="77">
        <v>194.4</v>
      </c>
      <c r="J49" s="77">
        <v>194.4</v>
      </c>
      <c r="K49" s="64">
        <v>0</v>
      </c>
      <c r="L49" s="64">
        <v>0</v>
      </c>
      <c r="M49" s="64">
        <v>0</v>
      </c>
      <c r="N49" s="64">
        <v>0</v>
      </c>
      <c r="O49" s="85" t="s">
        <v>305</v>
      </c>
      <c r="P49" s="82"/>
    </row>
    <row r="50" spans="1:16" s="14" customFormat="1" ht="77.25" customHeight="1" x14ac:dyDescent="0.15">
      <c r="A50" s="44" t="s">
        <v>213</v>
      </c>
      <c r="B50" s="9" t="s">
        <v>212</v>
      </c>
      <c r="C50" s="47">
        <f t="shared" ref="C50:C51" si="7">E50+H50+K50+M50</f>
        <v>7013.4639699999998</v>
      </c>
      <c r="D50" s="47">
        <f t="shared" ref="D50:D51" si="8">F50+J50+L50+N50</f>
        <v>6158.2452800000001</v>
      </c>
      <c r="E50" s="66">
        <v>6855.6610300000002</v>
      </c>
      <c r="F50" s="66">
        <v>6019.6847600000001</v>
      </c>
      <c r="G50" s="66">
        <v>157.80294000000001</v>
      </c>
      <c r="H50" s="66">
        <v>157.80294000000001</v>
      </c>
      <c r="I50" s="66">
        <v>157.80294000000001</v>
      </c>
      <c r="J50" s="66">
        <v>138.56052</v>
      </c>
      <c r="K50" s="47">
        <v>0</v>
      </c>
      <c r="L50" s="47">
        <v>0</v>
      </c>
      <c r="M50" s="47">
        <v>0</v>
      </c>
      <c r="N50" s="47">
        <v>0</v>
      </c>
      <c r="O50" s="56" t="s">
        <v>238</v>
      </c>
      <c r="P50" s="82"/>
    </row>
    <row r="51" spans="1:16" s="14" customFormat="1" ht="77.25" customHeight="1" x14ac:dyDescent="0.15">
      <c r="A51" s="44" t="s">
        <v>229</v>
      </c>
      <c r="B51" s="9" t="s">
        <v>214</v>
      </c>
      <c r="C51" s="47">
        <f t="shared" si="7"/>
        <v>4278.8134399999999</v>
      </c>
      <c r="D51" s="47">
        <f t="shared" si="8"/>
        <v>3115.6489500000002</v>
      </c>
      <c r="E51" s="66">
        <v>4182.5401400000001</v>
      </c>
      <c r="F51" s="66">
        <v>3045.5468500000002</v>
      </c>
      <c r="G51" s="66">
        <v>96.273300000000006</v>
      </c>
      <c r="H51" s="66">
        <v>96.273300000000006</v>
      </c>
      <c r="I51" s="66">
        <v>96.273300000000006</v>
      </c>
      <c r="J51" s="66">
        <v>70.102099999999993</v>
      </c>
      <c r="K51" s="47">
        <v>0</v>
      </c>
      <c r="L51" s="47">
        <v>0</v>
      </c>
      <c r="M51" s="47">
        <v>0</v>
      </c>
      <c r="N51" s="47">
        <v>0</v>
      </c>
      <c r="O51" s="56" t="s">
        <v>245</v>
      </c>
      <c r="P51" s="82"/>
    </row>
    <row r="52" spans="1:16" s="14" customFormat="1" ht="77.25" customHeight="1" x14ac:dyDescent="0.15">
      <c r="A52" s="44" t="s">
        <v>216</v>
      </c>
      <c r="B52" s="9" t="s">
        <v>215</v>
      </c>
      <c r="C52" s="47">
        <f t="shared" ref="C52:C53" si="9">E52+H52+K52+M52</f>
        <v>5263.5951799999993</v>
      </c>
      <c r="D52" s="47">
        <f t="shared" ref="D52:D53" si="10">F52+J52+L52+N52</f>
        <v>4380.9679700000006</v>
      </c>
      <c r="E52" s="66">
        <v>5145.1642899999997</v>
      </c>
      <c r="F52" s="66">
        <v>4282.3961900000004</v>
      </c>
      <c r="G52" s="66">
        <v>118.43089000000001</v>
      </c>
      <c r="H52" s="66">
        <v>118.43089000000001</v>
      </c>
      <c r="I52" s="66">
        <v>118.43089000000001</v>
      </c>
      <c r="J52" s="66">
        <v>98.571780000000004</v>
      </c>
      <c r="K52" s="47">
        <v>0</v>
      </c>
      <c r="L52" s="47">
        <v>0</v>
      </c>
      <c r="M52" s="47">
        <v>0</v>
      </c>
      <c r="N52" s="47">
        <v>0</v>
      </c>
      <c r="O52" s="56" t="s">
        <v>239</v>
      </c>
      <c r="P52" s="82"/>
    </row>
    <row r="53" spans="1:16" s="14" customFormat="1" ht="77.25" customHeight="1" x14ac:dyDescent="0.15">
      <c r="A53" s="44" t="s">
        <v>217</v>
      </c>
      <c r="B53" s="9" t="s">
        <v>218</v>
      </c>
      <c r="C53" s="47">
        <f t="shared" si="9"/>
        <v>5331.5421900000001</v>
      </c>
      <c r="D53" s="47">
        <f t="shared" si="10"/>
        <v>4801.8741199999995</v>
      </c>
      <c r="E53" s="66">
        <v>5211.5824899999998</v>
      </c>
      <c r="F53" s="66">
        <v>4693.8319499999998</v>
      </c>
      <c r="G53" s="66">
        <v>119.9597</v>
      </c>
      <c r="H53" s="66">
        <v>119.9597</v>
      </c>
      <c r="I53" s="66">
        <v>119.9597</v>
      </c>
      <c r="J53" s="66">
        <v>108.04217</v>
      </c>
      <c r="K53" s="47">
        <v>0</v>
      </c>
      <c r="L53" s="47">
        <v>0</v>
      </c>
      <c r="M53" s="47">
        <v>0</v>
      </c>
      <c r="N53" s="47">
        <v>0</v>
      </c>
      <c r="O53" s="56" t="s">
        <v>246</v>
      </c>
      <c r="P53" s="82"/>
    </row>
    <row r="54" spans="1:16" s="14" customFormat="1" ht="77.25" customHeight="1" x14ac:dyDescent="0.15">
      <c r="A54" s="44" t="s">
        <v>228</v>
      </c>
      <c r="B54" s="9" t="s">
        <v>227</v>
      </c>
      <c r="C54" s="47">
        <f t="shared" ref="C54" si="11">E54+H54+K54+M54</f>
        <v>2304.0875500000002</v>
      </c>
      <c r="D54" s="47">
        <f t="shared" ref="D54" si="12">F54+J54+L54+N54</f>
        <v>2304.0875500000002</v>
      </c>
      <c r="E54" s="66">
        <v>2252.2307300000002</v>
      </c>
      <c r="F54" s="66">
        <v>2252.2307300000002</v>
      </c>
      <c r="G54" s="66">
        <v>51.856819999999999</v>
      </c>
      <c r="H54" s="66">
        <v>51.856819999999999</v>
      </c>
      <c r="I54" s="66">
        <v>51.856819999999999</v>
      </c>
      <c r="J54" s="66">
        <v>51.856819999999999</v>
      </c>
      <c r="K54" s="47">
        <v>0</v>
      </c>
      <c r="L54" s="47">
        <v>0</v>
      </c>
      <c r="M54" s="47">
        <v>0</v>
      </c>
      <c r="N54" s="47">
        <v>0</v>
      </c>
      <c r="O54" s="56" t="s">
        <v>240</v>
      </c>
      <c r="P54" s="82"/>
    </row>
    <row r="55" spans="1:16" s="14" customFormat="1" ht="77.25" customHeight="1" x14ac:dyDescent="0.15">
      <c r="A55" s="45" t="s">
        <v>219</v>
      </c>
      <c r="B55" s="46" t="s">
        <v>209</v>
      </c>
      <c r="C55" s="64">
        <f>E55+H55+K55+M55</f>
        <v>12315.7788</v>
      </c>
      <c r="D55" s="64">
        <f>F55+J55+L55+N55</f>
        <v>12315.7788</v>
      </c>
      <c r="E55" s="77">
        <v>12038.60088</v>
      </c>
      <c r="F55" s="77">
        <v>12038.60088</v>
      </c>
      <c r="G55" s="77">
        <v>277.17791999999997</v>
      </c>
      <c r="H55" s="77">
        <v>277.17791999999997</v>
      </c>
      <c r="I55" s="77">
        <v>277.17791999999997</v>
      </c>
      <c r="J55" s="77">
        <v>277.17791999999997</v>
      </c>
      <c r="K55" s="64">
        <v>0</v>
      </c>
      <c r="L55" s="64">
        <v>0</v>
      </c>
      <c r="M55" s="64">
        <v>0</v>
      </c>
      <c r="N55" s="64">
        <v>0</v>
      </c>
      <c r="O55" s="85" t="s">
        <v>307</v>
      </c>
      <c r="P55" s="82"/>
    </row>
    <row r="56" spans="1:16" s="14" customFormat="1" ht="77.25" customHeight="1" x14ac:dyDescent="0.15">
      <c r="A56" s="45" t="s">
        <v>220</v>
      </c>
      <c r="B56" s="46" t="s">
        <v>208</v>
      </c>
      <c r="C56" s="64">
        <f>E56+H56+K56+M56</f>
        <v>13347.1</v>
      </c>
      <c r="D56" s="64">
        <f>F56+J56+L56+N56</f>
        <v>13347.1</v>
      </c>
      <c r="E56" s="77">
        <v>13046.79</v>
      </c>
      <c r="F56" s="77">
        <v>13046.79</v>
      </c>
      <c r="G56" s="77">
        <v>300.31</v>
      </c>
      <c r="H56" s="77">
        <v>300.31</v>
      </c>
      <c r="I56" s="77">
        <v>300.31</v>
      </c>
      <c r="J56" s="77">
        <v>300.31</v>
      </c>
      <c r="K56" s="64">
        <v>0</v>
      </c>
      <c r="L56" s="64">
        <v>0</v>
      </c>
      <c r="M56" s="64">
        <v>0</v>
      </c>
      <c r="N56" s="64">
        <v>0</v>
      </c>
      <c r="O56" s="85" t="s">
        <v>306</v>
      </c>
      <c r="P56" s="82"/>
    </row>
    <row r="57" spans="1:16" s="14" customFormat="1" ht="77.25" customHeight="1" x14ac:dyDescent="0.15">
      <c r="A57" s="45" t="s">
        <v>221</v>
      </c>
      <c r="B57" s="46" t="s">
        <v>230</v>
      </c>
      <c r="C57" s="64">
        <f t="shared" ref="C57:C59" si="13">E57+H57+K57+M57</f>
        <v>13347.1</v>
      </c>
      <c r="D57" s="64">
        <f t="shared" ref="D57:D59" si="14">F57+J57+L57+N57</f>
        <v>13347.1</v>
      </c>
      <c r="E57" s="77">
        <v>13046.79</v>
      </c>
      <c r="F57" s="77">
        <v>13046.79</v>
      </c>
      <c r="G57" s="77">
        <v>300.31</v>
      </c>
      <c r="H57" s="77">
        <v>300.31</v>
      </c>
      <c r="I57" s="77">
        <v>300.31</v>
      </c>
      <c r="J57" s="77">
        <v>300.31</v>
      </c>
      <c r="K57" s="64">
        <v>0</v>
      </c>
      <c r="L57" s="64">
        <v>0</v>
      </c>
      <c r="M57" s="64">
        <v>0</v>
      </c>
      <c r="N57" s="64">
        <v>0</v>
      </c>
      <c r="O57" s="85" t="s">
        <v>309</v>
      </c>
      <c r="P57" s="82"/>
    </row>
    <row r="58" spans="1:16" s="14" customFormat="1" ht="77.25" customHeight="1" x14ac:dyDescent="0.15">
      <c r="A58" s="44" t="s">
        <v>223</v>
      </c>
      <c r="B58" s="9" t="s">
        <v>224</v>
      </c>
      <c r="C58" s="47">
        <f t="shared" ref="C58" si="15">E58+H58+K58+M58</f>
        <v>2912.89221</v>
      </c>
      <c r="D58" s="47">
        <f t="shared" ref="D58" si="16">F58+J58+L58+N58</f>
        <v>2912.89221</v>
      </c>
      <c r="E58" s="66">
        <v>2847.35214</v>
      </c>
      <c r="F58" s="66">
        <v>2847.35214</v>
      </c>
      <c r="G58" s="66">
        <v>65.54007</v>
      </c>
      <c r="H58" s="66">
        <v>65.54007</v>
      </c>
      <c r="I58" s="66">
        <v>65.54007</v>
      </c>
      <c r="J58" s="66">
        <v>65.54007</v>
      </c>
      <c r="K58" s="47">
        <v>0</v>
      </c>
      <c r="L58" s="47">
        <v>0</v>
      </c>
      <c r="M58" s="47">
        <v>0</v>
      </c>
      <c r="N58" s="47">
        <v>0</v>
      </c>
      <c r="O58" s="56" t="s">
        <v>241</v>
      </c>
      <c r="P58" s="82"/>
    </row>
    <row r="59" spans="1:16" s="14" customFormat="1" ht="77.25" customHeight="1" x14ac:dyDescent="0.15">
      <c r="A59" s="45" t="s">
        <v>222</v>
      </c>
      <c r="B59" s="46" t="s">
        <v>206</v>
      </c>
      <c r="C59" s="64">
        <f t="shared" si="13"/>
        <v>9500</v>
      </c>
      <c r="D59" s="64">
        <f t="shared" si="14"/>
        <v>9500</v>
      </c>
      <c r="E59" s="77">
        <v>9286.25</v>
      </c>
      <c r="F59" s="77">
        <v>9286.25</v>
      </c>
      <c r="G59" s="77">
        <v>213.75</v>
      </c>
      <c r="H59" s="77">
        <v>213.75</v>
      </c>
      <c r="I59" s="77">
        <v>213.75</v>
      </c>
      <c r="J59" s="77">
        <v>213.75</v>
      </c>
      <c r="K59" s="64">
        <v>0</v>
      </c>
      <c r="L59" s="64">
        <v>0</v>
      </c>
      <c r="M59" s="64">
        <v>0</v>
      </c>
      <c r="N59" s="64">
        <v>0</v>
      </c>
      <c r="O59" s="85" t="s">
        <v>308</v>
      </c>
      <c r="P59" s="82"/>
    </row>
    <row r="60" spans="1:16" s="14" customFormat="1" ht="57" customHeight="1" x14ac:dyDescent="0.15">
      <c r="A60" s="35" t="s">
        <v>132</v>
      </c>
      <c r="B60" s="9" t="s">
        <v>72</v>
      </c>
      <c r="C60" s="47">
        <f>E60+H60+K60+M60</f>
        <v>190000</v>
      </c>
      <c r="D60" s="47">
        <f>F60+J60+L60+N60</f>
        <v>190000</v>
      </c>
      <c r="E60" s="66">
        <v>188100</v>
      </c>
      <c r="F60" s="66">
        <v>188100</v>
      </c>
      <c r="G60" s="66">
        <v>1900</v>
      </c>
      <c r="H60" s="66">
        <v>1900</v>
      </c>
      <c r="I60" s="66">
        <v>1900</v>
      </c>
      <c r="J60" s="66">
        <v>1900</v>
      </c>
      <c r="K60" s="47">
        <v>0</v>
      </c>
      <c r="L60" s="47">
        <v>0</v>
      </c>
      <c r="M60" s="47">
        <v>0</v>
      </c>
      <c r="N60" s="47">
        <v>0</v>
      </c>
      <c r="O60" s="56" t="s">
        <v>251</v>
      </c>
      <c r="P60" s="82"/>
    </row>
    <row r="61" spans="1:16" s="14" customFormat="1" ht="112.5" hidden="1" x14ac:dyDescent="0.15">
      <c r="A61" s="36" t="s">
        <v>155</v>
      </c>
      <c r="B61" s="9" t="s">
        <v>156</v>
      </c>
      <c r="C61" s="47">
        <f>E61+H61+K61+M61</f>
        <v>0</v>
      </c>
      <c r="D61" s="67">
        <f>F61+J61+L61+N61</f>
        <v>0</v>
      </c>
      <c r="E61" s="68">
        <v>0</v>
      </c>
      <c r="F61" s="68">
        <v>0</v>
      </c>
      <c r="G61" s="68">
        <v>0</v>
      </c>
      <c r="H61" s="68">
        <v>0</v>
      </c>
      <c r="I61" s="68">
        <v>0</v>
      </c>
      <c r="J61" s="68">
        <v>0</v>
      </c>
      <c r="K61" s="67"/>
      <c r="L61" s="67"/>
      <c r="M61" s="67"/>
      <c r="N61" s="67"/>
      <c r="O61" s="9"/>
      <c r="P61" s="82"/>
    </row>
    <row r="62" spans="1:16" s="14" customFormat="1" ht="90" hidden="1" x14ac:dyDescent="0.15">
      <c r="A62" s="38" t="s">
        <v>166</v>
      </c>
      <c r="B62" s="9" t="s">
        <v>167</v>
      </c>
      <c r="C62" s="47">
        <f>E62+H62+K62+M62</f>
        <v>0</v>
      </c>
      <c r="D62" s="67">
        <f>F62+J62+L62+N62</f>
        <v>0</v>
      </c>
      <c r="E62" s="68"/>
      <c r="F62" s="68"/>
      <c r="G62" s="68">
        <v>0</v>
      </c>
      <c r="H62" s="68">
        <v>0</v>
      </c>
      <c r="I62" s="68">
        <v>0</v>
      </c>
      <c r="J62" s="68">
        <v>0</v>
      </c>
      <c r="K62" s="67"/>
      <c r="L62" s="67"/>
      <c r="M62" s="67"/>
      <c r="N62" s="67"/>
      <c r="O62" s="9"/>
      <c r="P62" s="82"/>
    </row>
    <row r="63" spans="1:16" s="14" customFormat="1" ht="45" x14ac:dyDescent="0.2">
      <c r="A63" s="27" t="s">
        <v>133</v>
      </c>
      <c r="B63" s="28" t="s">
        <v>115</v>
      </c>
      <c r="C63" s="63">
        <f>C64+C65</f>
        <v>65640.337369999994</v>
      </c>
      <c r="D63" s="63">
        <f t="shared" ref="D63:J63" si="17">D64+D65</f>
        <v>65640.337369999994</v>
      </c>
      <c r="E63" s="76">
        <f t="shared" si="17"/>
        <v>65454.399999999994</v>
      </c>
      <c r="F63" s="76">
        <f t="shared" si="17"/>
        <v>65454.399999999994</v>
      </c>
      <c r="G63" s="76">
        <f t="shared" si="17"/>
        <v>185.93736999999999</v>
      </c>
      <c r="H63" s="76">
        <f t="shared" si="17"/>
        <v>185.93736999999999</v>
      </c>
      <c r="I63" s="76">
        <f t="shared" si="17"/>
        <v>185.93736999999999</v>
      </c>
      <c r="J63" s="76">
        <f t="shared" si="17"/>
        <v>185.93736999999999</v>
      </c>
      <c r="K63" s="63">
        <f>K64+K65</f>
        <v>0</v>
      </c>
      <c r="L63" s="63">
        <f>L64+L65</f>
        <v>0</v>
      </c>
      <c r="M63" s="63">
        <f>M64+M65</f>
        <v>0</v>
      </c>
      <c r="N63" s="63">
        <f>N64+N65</f>
        <v>0</v>
      </c>
      <c r="O63" s="30"/>
      <c r="P63" s="82"/>
    </row>
    <row r="64" spans="1:16" s="14" customFormat="1" ht="134.25" customHeight="1" x14ac:dyDescent="0.15">
      <c r="A64" s="35" t="s">
        <v>134</v>
      </c>
      <c r="B64" s="9" t="s">
        <v>75</v>
      </c>
      <c r="C64" s="47">
        <f>E64+H64+K64+M64</f>
        <v>47046.6</v>
      </c>
      <c r="D64" s="47">
        <f>F64+J64+L64+N64</f>
        <v>47046.6</v>
      </c>
      <c r="E64" s="66">
        <v>47046.6</v>
      </c>
      <c r="F64" s="66">
        <v>47046.6</v>
      </c>
      <c r="G64" s="66">
        <v>0</v>
      </c>
      <c r="H64" s="66">
        <v>0</v>
      </c>
      <c r="I64" s="66">
        <v>0</v>
      </c>
      <c r="J64" s="66">
        <v>0</v>
      </c>
      <c r="K64" s="47">
        <v>0</v>
      </c>
      <c r="L64" s="47">
        <v>0</v>
      </c>
      <c r="M64" s="47">
        <v>0</v>
      </c>
      <c r="N64" s="47">
        <v>0</v>
      </c>
      <c r="O64" s="56" t="s">
        <v>291</v>
      </c>
      <c r="P64" s="82"/>
    </row>
    <row r="65" spans="1:16" s="14" customFormat="1" ht="88.5" customHeight="1" x14ac:dyDescent="0.15">
      <c r="A65" s="35" t="s">
        <v>135</v>
      </c>
      <c r="B65" s="9" t="s">
        <v>122</v>
      </c>
      <c r="C65" s="47">
        <f>E65+H65+K65+M65</f>
        <v>18593.737369999999</v>
      </c>
      <c r="D65" s="67">
        <f>F65+J65+L65+N65</f>
        <v>18593.737369999999</v>
      </c>
      <c r="E65" s="75">
        <v>18407.8</v>
      </c>
      <c r="F65" s="75">
        <v>18407.8</v>
      </c>
      <c r="G65" s="75">
        <v>185.93736999999999</v>
      </c>
      <c r="H65" s="75">
        <v>185.93736999999999</v>
      </c>
      <c r="I65" s="75">
        <v>185.93736999999999</v>
      </c>
      <c r="J65" s="75">
        <v>185.93736999999999</v>
      </c>
      <c r="K65" s="67">
        <v>0</v>
      </c>
      <c r="L65" s="67">
        <v>0</v>
      </c>
      <c r="M65" s="67">
        <v>0</v>
      </c>
      <c r="N65" s="67">
        <v>0</v>
      </c>
      <c r="O65" s="56" t="s">
        <v>257</v>
      </c>
      <c r="P65" s="82"/>
    </row>
    <row r="66" spans="1:16" s="14" customFormat="1" ht="45" x14ac:dyDescent="0.2">
      <c r="A66" s="27" t="s">
        <v>136</v>
      </c>
      <c r="B66" s="28" t="s">
        <v>116</v>
      </c>
      <c r="C66" s="63">
        <f>C67</f>
        <v>53883.4</v>
      </c>
      <c r="D66" s="63">
        <f t="shared" ref="D66:J66" si="18">D67</f>
        <v>53875.06667</v>
      </c>
      <c r="E66" s="76">
        <f t="shared" si="18"/>
        <v>53883.4</v>
      </c>
      <c r="F66" s="76">
        <f t="shared" si="18"/>
        <v>53875.06667</v>
      </c>
      <c r="G66" s="76">
        <f t="shared" si="18"/>
        <v>0</v>
      </c>
      <c r="H66" s="76">
        <f t="shared" si="18"/>
        <v>0</v>
      </c>
      <c r="I66" s="76">
        <f t="shared" si="18"/>
        <v>0</v>
      </c>
      <c r="J66" s="76">
        <f t="shared" si="18"/>
        <v>0</v>
      </c>
      <c r="K66" s="63">
        <f>K67</f>
        <v>0</v>
      </c>
      <c r="L66" s="63">
        <f>L67</f>
        <v>0</v>
      </c>
      <c r="M66" s="63">
        <f>M67</f>
        <v>0</v>
      </c>
      <c r="N66" s="63">
        <f>N67</f>
        <v>0</v>
      </c>
      <c r="O66" s="29"/>
      <c r="P66" s="82"/>
    </row>
    <row r="67" spans="1:16" s="14" customFormat="1" ht="113.25" customHeight="1" x14ac:dyDescent="0.15">
      <c r="A67" s="35" t="s">
        <v>137</v>
      </c>
      <c r="B67" s="9" t="s">
        <v>71</v>
      </c>
      <c r="C67" s="47">
        <f>E67+H67+K67+M67</f>
        <v>53883.4</v>
      </c>
      <c r="D67" s="47">
        <f>F67+J67+L67+N67</f>
        <v>53875.06667</v>
      </c>
      <c r="E67" s="66">
        <v>53883.4</v>
      </c>
      <c r="F67" s="66">
        <v>53875.06667</v>
      </c>
      <c r="G67" s="66">
        <v>0</v>
      </c>
      <c r="H67" s="66">
        <v>0</v>
      </c>
      <c r="I67" s="66">
        <v>0</v>
      </c>
      <c r="J67" s="66">
        <v>0</v>
      </c>
      <c r="K67" s="47">
        <v>0</v>
      </c>
      <c r="L67" s="47">
        <v>0</v>
      </c>
      <c r="M67" s="47">
        <v>0</v>
      </c>
      <c r="N67" s="47">
        <v>0</v>
      </c>
      <c r="O67" s="56" t="s">
        <v>292</v>
      </c>
      <c r="P67" s="82"/>
    </row>
    <row r="68" spans="1:16" s="14" customFormat="1" ht="55.5" customHeight="1" x14ac:dyDescent="0.2">
      <c r="A68" s="27" t="s">
        <v>138</v>
      </c>
      <c r="B68" s="28" t="s">
        <v>117</v>
      </c>
      <c r="C68" s="69">
        <f>E68+H68+K68+M68</f>
        <v>30256.82</v>
      </c>
      <c r="D68" s="69">
        <f>D69</f>
        <v>30256.82</v>
      </c>
      <c r="E68" s="80">
        <f t="shared" ref="E68:J68" si="19">E69</f>
        <v>0</v>
      </c>
      <c r="F68" s="80">
        <f t="shared" si="19"/>
        <v>0</v>
      </c>
      <c r="G68" s="80">
        <f t="shared" si="19"/>
        <v>32277.02202</v>
      </c>
      <c r="H68" s="80">
        <f t="shared" si="19"/>
        <v>30256.82</v>
      </c>
      <c r="I68" s="80">
        <f t="shared" si="19"/>
        <v>30256.82</v>
      </c>
      <c r="J68" s="80">
        <f t="shared" si="19"/>
        <v>30256.82</v>
      </c>
      <c r="K68" s="69">
        <f>K69</f>
        <v>0</v>
      </c>
      <c r="L68" s="69">
        <f>L69</f>
        <v>0</v>
      </c>
      <c r="M68" s="69">
        <f>M69</f>
        <v>0</v>
      </c>
      <c r="N68" s="69">
        <f>N69</f>
        <v>0</v>
      </c>
      <c r="O68" s="50"/>
      <c r="P68" s="82"/>
    </row>
    <row r="69" spans="1:16" s="14" customFormat="1" ht="409.5" x14ac:dyDescent="0.15">
      <c r="A69" s="35" t="s">
        <v>195</v>
      </c>
      <c r="B69" s="9" t="s">
        <v>196</v>
      </c>
      <c r="C69" s="47">
        <f>E69+H69+K69+M69</f>
        <v>30256.82</v>
      </c>
      <c r="D69" s="47">
        <f>F69+J69+L69+N69</f>
        <v>30256.82</v>
      </c>
      <c r="E69" s="66">
        <v>0</v>
      </c>
      <c r="F69" s="66">
        <v>0</v>
      </c>
      <c r="G69" s="66">
        <f>2020.20202+30256.82</f>
        <v>32277.02202</v>
      </c>
      <c r="H69" s="66">
        <v>30256.82</v>
      </c>
      <c r="I69" s="66">
        <v>30256.82</v>
      </c>
      <c r="J69" s="66">
        <v>30256.82</v>
      </c>
      <c r="K69" s="47"/>
      <c r="L69" s="47"/>
      <c r="M69" s="47"/>
      <c r="N69" s="47"/>
      <c r="O69" s="56" t="s">
        <v>301</v>
      </c>
      <c r="P69" s="82"/>
    </row>
    <row r="70" spans="1:16" s="14" customFormat="1" ht="78.75" x14ac:dyDescent="0.2">
      <c r="A70" s="27" t="s">
        <v>139</v>
      </c>
      <c r="B70" s="28" t="s">
        <v>118</v>
      </c>
      <c r="C70" s="69">
        <f>C71</f>
        <v>18.8</v>
      </c>
      <c r="D70" s="69">
        <f t="shared" ref="D70:J70" si="20">D71</f>
        <v>18.8</v>
      </c>
      <c r="E70" s="80">
        <f t="shared" si="20"/>
        <v>18.8</v>
      </c>
      <c r="F70" s="80">
        <f t="shared" si="20"/>
        <v>18.8</v>
      </c>
      <c r="G70" s="80">
        <f t="shared" si="20"/>
        <v>0</v>
      </c>
      <c r="H70" s="80">
        <f t="shared" si="20"/>
        <v>0</v>
      </c>
      <c r="I70" s="80">
        <f t="shared" si="20"/>
        <v>0</v>
      </c>
      <c r="J70" s="80">
        <f t="shared" si="20"/>
        <v>0</v>
      </c>
      <c r="K70" s="69">
        <f>K71</f>
        <v>0</v>
      </c>
      <c r="L70" s="69">
        <f>L71</f>
        <v>0</v>
      </c>
      <c r="M70" s="69">
        <f>M71</f>
        <v>0</v>
      </c>
      <c r="N70" s="69">
        <f>N71</f>
        <v>0</v>
      </c>
      <c r="O70" s="50"/>
      <c r="P70" s="82"/>
    </row>
    <row r="71" spans="1:16" s="14" customFormat="1" ht="162" customHeight="1" x14ac:dyDescent="0.15">
      <c r="A71" s="35" t="s">
        <v>140</v>
      </c>
      <c r="B71" s="9" t="s">
        <v>73</v>
      </c>
      <c r="C71" s="47">
        <f>E71+H71+K71+M71</f>
        <v>18.8</v>
      </c>
      <c r="D71" s="47">
        <f>F71+J71</f>
        <v>18.8</v>
      </c>
      <c r="E71" s="66">
        <v>18.8</v>
      </c>
      <c r="F71" s="66">
        <v>18.8</v>
      </c>
      <c r="G71" s="66">
        <v>0</v>
      </c>
      <c r="H71" s="66">
        <v>0</v>
      </c>
      <c r="I71" s="66">
        <v>0</v>
      </c>
      <c r="J71" s="66">
        <v>0</v>
      </c>
      <c r="K71" s="66">
        <v>0</v>
      </c>
      <c r="L71" s="66">
        <v>0</v>
      </c>
      <c r="M71" s="66">
        <v>0</v>
      </c>
      <c r="N71" s="66">
        <v>0</v>
      </c>
      <c r="O71" s="56" t="s">
        <v>200</v>
      </c>
      <c r="P71" s="82"/>
    </row>
    <row r="72" spans="1:16" s="14" customFormat="1" ht="100.5" customHeight="1" x14ac:dyDescent="0.15">
      <c r="A72" s="35" t="s">
        <v>197</v>
      </c>
      <c r="B72" s="9" t="s">
        <v>141</v>
      </c>
      <c r="C72" s="47">
        <f>E72+H72+K72+M72</f>
        <v>2657.07071</v>
      </c>
      <c r="D72" s="47">
        <f>F72+J72</f>
        <v>2657.07071</v>
      </c>
      <c r="E72" s="66">
        <v>2630.5</v>
      </c>
      <c r="F72" s="66">
        <v>2630.5</v>
      </c>
      <c r="G72" s="66">
        <v>26.570709999999998</v>
      </c>
      <c r="H72" s="66">
        <v>26.570709999999998</v>
      </c>
      <c r="I72" s="66">
        <v>26.570709999999998</v>
      </c>
      <c r="J72" s="66">
        <v>26.570709999999998</v>
      </c>
      <c r="K72" s="47">
        <v>0</v>
      </c>
      <c r="L72" s="47">
        <v>0</v>
      </c>
      <c r="M72" s="47">
        <v>0</v>
      </c>
      <c r="N72" s="47">
        <v>0</v>
      </c>
      <c r="O72" s="56" t="s">
        <v>244</v>
      </c>
      <c r="P72" s="82"/>
    </row>
    <row r="73" spans="1:16" s="14" customFormat="1" ht="69.75" hidden="1" customHeight="1" x14ac:dyDescent="0.15">
      <c r="A73" s="38" t="s">
        <v>188</v>
      </c>
      <c r="B73" s="9" t="s">
        <v>168</v>
      </c>
      <c r="C73" s="47">
        <f t="shared" ref="C73" si="21">E73+I73+K73+M73</f>
        <v>0</v>
      </c>
      <c r="D73" s="47">
        <f t="shared" ref="D73" si="22">F73+J73+L73+N73</f>
        <v>0</v>
      </c>
      <c r="E73" s="65"/>
      <c r="F73" s="65"/>
      <c r="G73" s="65"/>
      <c r="H73" s="65"/>
      <c r="I73" s="65"/>
      <c r="J73" s="65">
        <v>0</v>
      </c>
      <c r="K73" s="47">
        <v>0</v>
      </c>
      <c r="L73" s="47">
        <v>0</v>
      </c>
      <c r="M73" s="47">
        <v>0</v>
      </c>
      <c r="N73" s="47">
        <v>0</v>
      </c>
      <c r="O73" s="51"/>
      <c r="P73" s="82"/>
    </row>
    <row r="74" spans="1:16" s="14" customFormat="1" ht="69" hidden="1" customHeight="1" x14ac:dyDescent="0.15">
      <c r="A74" s="35" t="s">
        <v>169</v>
      </c>
      <c r="B74" s="9" t="s">
        <v>147</v>
      </c>
      <c r="C74" s="47">
        <f t="shared" ref="C74:D89" si="23">E74+I74+K74+M74</f>
        <v>0</v>
      </c>
      <c r="D74" s="47">
        <f t="shared" si="23"/>
        <v>0</v>
      </c>
      <c r="E74" s="65"/>
      <c r="F74" s="65"/>
      <c r="G74" s="65"/>
      <c r="H74" s="65"/>
      <c r="I74" s="65"/>
      <c r="J74" s="65">
        <v>0</v>
      </c>
      <c r="K74" s="47">
        <v>0</v>
      </c>
      <c r="L74" s="47">
        <v>0</v>
      </c>
      <c r="M74" s="47">
        <v>0</v>
      </c>
      <c r="N74" s="47">
        <v>0</v>
      </c>
      <c r="O74" s="51"/>
      <c r="P74" s="82"/>
    </row>
    <row r="75" spans="1:16" s="14" customFormat="1" ht="66.75" customHeight="1" x14ac:dyDescent="0.15">
      <c r="A75" s="35" t="s">
        <v>142</v>
      </c>
      <c r="B75" s="9" t="s">
        <v>203</v>
      </c>
      <c r="C75" s="47">
        <f t="shared" si="23"/>
        <v>51558.486499999999</v>
      </c>
      <c r="D75" s="47">
        <f t="shared" si="23"/>
        <v>51558.047899999998</v>
      </c>
      <c r="E75" s="66">
        <v>51558.486499999999</v>
      </c>
      <c r="F75" s="66">
        <v>51558.047899999998</v>
      </c>
      <c r="G75" s="66">
        <v>0</v>
      </c>
      <c r="H75" s="66">
        <v>0</v>
      </c>
      <c r="I75" s="66">
        <v>0</v>
      </c>
      <c r="J75" s="66">
        <v>0</v>
      </c>
      <c r="K75" s="66">
        <v>0</v>
      </c>
      <c r="L75" s="66">
        <v>0</v>
      </c>
      <c r="M75" s="66">
        <v>0</v>
      </c>
      <c r="N75" s="66">
        <v>0</v>
      </c>
      <c r="O75" s="56" t="s">
        <v>300</v>
      </c>
      <c r="P75" s="82"/>
    </row>
    <row r="76" spans="1:16" s="14" customFormat="1" ht="75" customHeight="1" x14ac:dyDescent="0.15">
      <c r="A76" s="35" t="s">
        <v>198</v>
      </c>
      <c r="B76" s="9" t="s">
        <v>149</v>
      </c>
      <c r="C76" s="47">
        <f t="shared" si="23"/>
        <v>5001.2</v>
      </c>
      <c r="D76" s="47">
        <f t="shared" si="23"/>
        <v>5001.2</v>
      </c>
      <c r="E76" s="66">
        <v>5001.2</v>
      </c>
      <c r="F76" s="66">
        <v>5001.2</v>
      </c>
      <c r="G76" s="66">
        <v>0</v>
      </c>
      <c r="H76" s="66">
        <v>0</v>
      </c>
      <c r="I76" s="66">
        <v>0</v>
      </c>
      <c r="J76" s="66">
        <v>0</v>
      </c>
      <c r="K76" s="47">
        <v>0</v>
      </c>
      <c r="L76" s="47">
        <v>0</v>
      </c>
      <c r="M76" s="47">
        <v>0</v>
      </c>
      <c r="N76" s="47">
        <v>0</v>
      </c>
      <c r="O76" s="56" t="s">
        <v>243</v>
      </c>
      <c r="P76" s="82"/>
    </row>
    <row r="77" spans="1:16" s="14" customFormat="1" ht="67.5" hidden="1" customHeight="1" x14ac:dyDescent="0.15">
      <c r="A77" s="35" t="s">
        <v>189</v>
      </c>
      <c r="B77" s="9" t="s">
        <v>151</v>
      </c>
      <c r="C77" s="47">
        <f t="shared" si="23"/>
        <v>0</v>
      </c>
      <c r="D77" s="47">
        <f t="shared" si="23"/>
        <v>0</v>
      </c>
      <c r="E77" s="65"/>
      <c r="F77" s="65"/>
      <c r="G77" s="65"/>
      <c r="H77" s="65"/>
      <c r="I77" s="65"/>
      <c r="J77" s="65">
        <v>0</v>
      </c>
      <c r="K77" s="47">
        <v>0</v>
      </c>
      <c r="L77" s="47">
        <v>0</v>
      </c>
      <c r="M77" s="47">
        <v>0</v>
      </c>
      <c r="N77" s="47">
        <v>0</v>
      </c>
      <c r="O77" s="51"/>
      <c r="P77" s="82"/>
    </row>
    <row r="78" spans="1:16" s="14" customFormat="1" ht="39" hidden="1" customHeight="1" x14ac:dyDescent="0.15">
      <c r="A78" s="37" t="s">
        <v>148</v>
      </c>
      <c r="B78" s="9" t="s">
        <v>154</v>
      </c>
      <c r="C78" s="47">
        <f>E78+I78+K78+M78</f>
        <v>0</v>
      </c>
      <c r="D78" s="47">
        <f>F78+J78+L78+N78</f>
        <v>0</v>
      </c>
      <c r="E78" s="65"/>
      <c r="F78" s="65"/>
      <c r="G78" s="65"/>
      <c r="H78" s="65"/>
      <c r="I78" s="65"/>
      <c r="J78" s="65">
        <v>0</v>
      </c>
      <c r="K78" s="47">
        <v>0</v>
      </c>
      <c r="L78" s="47">
        <v>0</v>
      </c>
      <c r="M78" s="47">
        <v>0</v>
      </c>
      <c r="N78" s="47">
        <v>0</v>
      </c>
      <c r="O78" s="51"/>
      <c r="P78" s="82"/>
    </row>
    <row r="79" spans="1:16" s="14" customFormat="1" ht="270" hidden="1" customHeight="1" x14ac:dyDescent="0.15">
      <c r="A79" s="35" t="s">
        <v>150</v>
      </c>
      <c r="B79" s="9" t="s">
        <v>159</v>
      </c>
      <c r="C79" s="47">
        <f t="shared" si="23"/>
        <v>0</v>
      </c>
      <c r="D79" s="47">
        <f t="shared" si="23"/>
        <v>0</v>
      </c>
      <c r="E79" s="65">
        <v>0</v>
      </c>
      <c r="F79" s="65">
        <v>0</v>
      </c>
      <c r="G79" s="65"/>
      <c r="H79" s="65">
        <v>0</v>
      </c>
      <c r="I79" s="65">
        <v>0</v>
      </c>
      <c r="J79" s="65">
        <v>0</v>
      </c>
      <c r="K79" s="47">
        <v>0</v>
      </c>
      <c r="L79" s="47">
        <v>0</v>
      </c>
      <c r="M79" s="47">
        <v>0</v>
      </c>
      <c r="N79" s="47">
        <v>0</v>
      </c>
      <c r="O79" s="51"/>
      <c r="P79" s="82"/>
    </row>
    <row r="80" spans="1:16" s="14" customFormat="1" ht="75" customHeight="1" x14ac:dyDescent="0.15">
      <c r="A80" s="37" t="s">
        <v>152</v>
      </c>
      <c r="B80" s="9" t="s">
        <v>161</v>
      </c>
      <c r="C80" s="47">
        <f t="shared" si="23"/>
        <v>84417.576159999997</v>
      </c>
      <c r="D80" s="47">
        <f t="shared" si="23"/>
        <v>82651.314039999997</v>
      </c>
      <c r="E80" s="66">
        <f>73750.99409+8767.15665</f>
        <v>82518.150739999997</v>
      </c>
      <c r="F80" s="66">
        <f>73386.40789+7405.22509</f>
        <v>80791.632979999995</v>
      </c>
      <c r="G80" s="66">
        <f>1697.62351+201.80191</f>
        <v>1899.4254199999998</v>
      </c>
      <c r="H80" s="66">
        <f>1697.62351+201.80191</f>
        <v>1899.4254199999998</v>
      </c>
      <c r="I80" s="66">
        <f>1697.62351+201.80191</f>
        <v>1899.4254199999998</v>
      </c>
      <c r="J80" s="66">
        <v>1859.6810599999999</v>
      </c>
      <c r="K80" s="47">
        <v>0</v>
      </c>
      <c r="L80" s="47">
        <v>0</v>
      </c>
      <c r="M80" s="47">
        <v>0</v>
      </c>
      <c r="N80" s="47">
        <v>0</v>
      </c>
      <c r="O80" s="56" t="s">
        <v>303</v>
      </c>
      <c r="P80" s="82"/>
    </row>
    <row r="81" spans="1:16" s="14" customFormat="1" ht="77.25" customHeight="1" x14ac:dyDescent="0.15">
      <c r="A81" s="37" t="s">
        <v>153</v>
      </c>
      <c r="B81" s="9" t="s">
        <v>163</v>
      </c>
      <c r="C81" s="47">
        <f t="shared" si="23"/>
        <v>14349.035199999998</v>
      </c>
      <c r="D81" s="47">
        <f t="shared" si="23"/>
        <v>14191.104789999999</v>
      </c>
      <c r="E81" s="66">
        <v>14026.181909999999</v>
      </c>
      <c r="F81" s="66">
        <v>13871.80494</v>
      </c>
      <c r="G81" s="66">
        <v>322.85329000000002</v>
      </c>
      <c r="H81" s="66">
        <v>322.85329000000002</v>
      </c>
      <c r="I81" s="66">
        <v>322.85329000000002</v>
      </c>
      <c r="J81" s="66">
        <v>319.29984999999999</v>
      </c>
      <c r="K81" s="47"/>
      <c r="L81" s="47"/>
      <c r="M81" s="47"/>
      <c r="N81" s="47"/>
      <c r="O81" s="56" t="s">
        <v>255</v>
      </c>
      <c r="P81" s="82"/>
    </row>
    <row r="82" spans="1:16" s="14" customFormat="1" ht="75" customHeight="1" x14ac:dyDescent="0.15">
      <c r="A82" s="37" t="s">
        <v>160</v>
      </c>
      <c r="B82" s="9" t="s">
        <v>165</v>
      </c>
      <c r="C82" s="47">
        <f t="shared" si="23"/>
        <v>243851.04240000001</v>
      </c>
      <c r="D82" s="47">
        <f t="shared" si="23"/>
        <v>238407.46891</v>
      </c>
      <c r="E82" s="66">
        <f>168181.84062+10503.49402+59669.8</f>
        <v>238355.13464</v>
      </c>
      <c r="F82" s="66">
        <f>166275.76002+10503.49402+56254.88428</f>
        <v>233034.13832</v>
      </c>
      <c r="G82" s="66">
        <f>3879.92778+242.50598+1373.474</f>
        <v>5495.9077600000001</v>
      </c>
      <c r="H82" s="66">
        <f t="shared" ref="H82:I82" si="24">3879.92778+242.50598+1373.474</f>
        <v>5495.9077600000001</v>
      </c>
      <c r="I82" s="66">
        <f t="shared" si="24"/>
        <v>5495.9077600000001</v>
      </c>
      <c r="J82" s="66">
        <f>3835.95483+242.50598+1294.86978</f>
        <v>5373.3305899999996</v>
      </c>
      <c r="K82" s="47"/>
      <c r="L82" s="47"/>
      <c r="M82" s="47"/>
      <c r="N82" s="47"/>
      <c r="O82" s="56" t="s">
        <v>304</v>
      </c>
      <c r="P82" s="82"/>
    </row>
    <row r="83" spans="1:16" s="14" customFormat="1" ht="84.75" hidden="1" customHeight="1" x14ac:dyDescent="0.15">
      <c r="A83" s="38" t="s">
        <v>162</v>
      </c>
      <c r="B83" s="9" t="s">
        <v>170</v>
      </c>
      <c r="C83" s="47">
        <f t="shared" si="23"/>
        <v>0</v>
      </c>
      <c r="D83" s="47">
        <f t="shared" si="23"/>
        <v>0</v>
      </c>
      <c r="E83" s="65"/>
      <c r="F83" s="65"/>
      <c r="G83" s="65"/>
      <c r="H83" s="65"/>
      <c r="I83" s="65"/>
      <c r="J83" s="65"/>
      <c r="K83" s="47"/>
      <c r="L83" s="47"/>
      <c r="M83" s="47"/>
      <c r="N83" s="47"/>
      <c r="O83" s="52"/>
      <c r="P83" s="82"/>
    </row>
    <row r="84" spans="1:16" s="14" customFormat="1" ht="57.75" hidden="1" customHeight="1" x14ac:dyDescent="0.15">
      <c r="A84" s="38" t="s">
        <v>164</v>
      </c>
      <c r="B84" s="9" t="s">
        <v>172</v>
      </c>
      <c r="C84" s="47">
        <f t="shared" si="23"/>
        <v>0</v>
      </c>
      <c r="D84" s="47">
        <f t="shared" si="23"/>
        <v>0</v>
      </c>
      <c r="E84" s="65"/>
      <c r="F84" s="65"/>
      <c r="G84" s="65"/>
      <c r="H84" s="65"/>
      <c r="I84" s="65"/>
      <c r="J84" s="65"/>
      <c r="K84" s="47"/>
      <c r="L84" s="47"/>
      <c r="M84" s="47"/>
      <c r="N84" s="47"/>
      <c r="O84" s="51"/>
      <c r="P84" s="82"/>
    </row>
    <row r="85" spans="1:16" s="14" customFormat="1" ht="57.75" customHeight="1" x14ac:dyDescent="0.15">
      <c r="A85" s="39" t="s">
        <v>171</v>
      </c>
      <c r="B85" s="9" t="s">
        <v>179</v>
      </c>
      <c r="C85" s="47">
        <f t="shared" si="23"/>
        <v>35513.96112</v>
      </c>
      <c r="D85" s="47">
        <f t="shared" si="23"/>
        <v>35513.896849999997</v>
      </c>
      <c r="E85" s="66">
        <f>31054.21112+4459.75</f>
        <v>35513.96112</v>
      </c>
      <c r="F85" s="66">
        <v>35513.896849999997</v>
      </c>
      <c r="G85" s="66">
        <v>0</v>
      </c>
      <c r="H85" s="66">
        <v>0</v>
      </c>
      <c r="I85" s="66">
        <v>0</v>
      </c>
      <c r="J85" s="66">
        <v>0</v>
      </c>
      <c r="K85" s="66"/>
      <c r="L85" s="66"/>
      <c r="M85" s="66"/>
      <c r="N85" s="66"/>
      <c r="O85" s="56" t="s">
        <v>316</v>
      </c>
      <c r="P85" s="82"/>
    </row>
    <row r="86" spans="1:16" s="14" customFormat="1" ht="57.75" hidden="1" customHeight="1" x14ac:dyDescent="0.15">
      <c r="A86" s="39" t="s">
        <v>173</v>
      </c>
      <c r="B86" s="9" t="s">
        <v>182</v>
      </c>
      <c r="C86" s="47">
        <f t="shared" si="23"/>
        <v>0</v>
      </c>
      <c r="D86" s="47">
        <f t="shared" si="23"/>
        <v>0</v>
      </c>
      <c r="E86" s="65"/>
      <c r="F86" s="65"/>
      <c r="G86" s="65"/>
      <c r="H86" s="65"/>
      <c r="I86" s="65"/>
      <c r="J86" s="65"/>
      <c r="K86" s="47"/>
      <c r="L86" s="47"/>
      <c r="M86" s="47"/>
      <c r="N86" s="47"/>
      <c r="O86" s="51"/>
      <c r="P86" s="82"/>
    </row>
    <row r="87" spans="1:16" s="14" customFormat="1" ht="57.75" customHeight="1" x14ac:dyDescent="0.15">
      <c r="A87" s="39" t="s">
        <v>180</v>
      </c>
      <c r="B87" s="9" t="s">
        <v>183</v>
      </c>
      <c r="C87" s="47">
        <f t="shared" si="23"/>
        <v>23183.7</v>
      </c>
      <c r="D87" s="47">
        <f t="shared" si="23"/>
        <v>23183.7</v>
      </c>
      <c r="E87" s="66">
        <v>23183.7</v>
      </c>
      <c r="F87" s="66">
        <v>23183.7</v>
      </c>
      <c r="G87" s="66"/>
      <c r="H87" s="66"/>
      <c r="I87" s="66"/>
      <c r="J87" s="66"/>
      <c r="K87" s="66"/>
      <c r="L87" s="66"/>
      <c r="M87" s="66"/>
      <c r="N87" s="66"/>
      <c r="O87" s="56" t="s">
        <v>202</v>
      </c>
      <c r="P87" s="82"/>
    </row>
    <row r="88" spans="1:16" s="14" customFormat="1" ht="57.75" hidden="1" customHeight="1" x14ac:dyDescent="0.15">
      <c r="A88" s="39" t="s">
        <v>181</v>
      </c>
      <c r="B88" s="9" t="s">
        <v>185</v>
      </c>
      <c r="C88" s="47">
        <f t="shared" si="23"/>
        <v>0</v>
      </c>
      <c r="D88" s="47">
        <f t="shared" si="23"/>
        <v>0</v>
      </c>
      <c r="E88" s="65"/>
      <c r="F88" s="65"/>
      <c r="G88" s="65"/>
      <c r="H88" s="65"/>
      <c r="I88" s="65"/>
      <c r="J88" s="65"/>
      <c r="K88" s="47"/>
      <c r="L88" s="47"/>
      <c r="M88" s="47"/>
      <c r="N88" s="47"/>
      <c r="O88" s="51"/>
      <c r="P88" s="82"/>
    </row>
    <row r="89" spans="1:16" s="14" customFormat="1" ht="57.75" hidden="1" customHeight="1" x14ac:dyDescent="0.15">
      <c r="A89" s="40" t="s">
        <v>184</v>
      </c>
      <c r="B89" s="9" t="s">
        <v>187</v>
      </c>
      <c r="C89" s="47">
        <f t="shared" si="23"/>
        <v>0</v>
      </c>
      <c r="D89" s="47">
        <f t="shared" si="23"/>
        <v>0</v>
      </c>
      <c r="E89" s="65"/>
      <c r="F89" s="65"/>
      <c r="G89" s="65"/>
      <c r="H89" s="65"/>
      <c r="I89" s="65"/>
      <c r="J89" s="65"/>
      <c r="K89" s="47"/>
      <c r="L89" s="47"/>
      <c r="M89" s="47"/>
      <c r="N89" s="47"/>
      <c r="O89" s="51"/>
      <c r="P89" s="82"/>
    </row>
    <row r="90" spans="1:16" s="14" customFormat="1" ht="57.75" customHeight="1" x14ac:dyDescent="0.15">
      <c r="A90" s="41" t="s">
        <v>184</v>
      </c>
      <c r="B90" s="9" t="s">
        <v>191</v>
      </c>
      <c r="C90" s="47">
        <f t="shared" ref="C90:D92" si="25">E90+I90+K90+M90</f>
        <v>3778.4</v>
      </c>
      <c r="D90" s="47">
        <f t="shared" si="25"/>
        <v>3778.4</v>
      </c>
      <c r="E90" s="65"/>
      <c r="F90" s="65"/>
      <c r="G90" s="66">
        <v>3778.4</v>
      </c>
      <c r="H90" s="66">
        <v>3778.4</v>
      </c>
      <c r="I90" s="66">
        <v>3778.4</v>
      </c>
      <c r="J90" s="66">
        <v>3778.4</v>
      </c>
      <c r="K90" s="66">
        <v>0</v>
      </c>
      <c r="L90" s="66">
        <v>0</v>
      </c>
      <c r="M90" s="66">
        <v>0</v>
      </c>
      <c r="N90" s="66">
        <v>0</v>
      </c>
      <c r="O90" s="56" t="s">
        <v>204</v>
      </c>
      <c r="P90" s="82"/>
    </row>
    <row r="91" spans="1:16" s="14" customFormat="1" ht="57.75" customHeight="1" x14ac:dyDescent="0.15">
      <c r="A91" s="41" t="s">
        <v>186</v>
      </c>
      <c r="B91" s="9" t="s">
        <v>201</v>
      </c>
      <c r="C91" s="47">
        <f t="shared" si="25"/>
        <v>19301</v>
      </c>
      <c r="D91" s="47">
        <f t="shared" si="25"/>
        <v>19301</v>
      </c>
      <c r="E91" s="65"/>
      <c r="F91" s="65"/>
      <c r="G91" s="66">
        <v>19301</v>
      </c>
      <c r="H91" s="66">
        <v>19301</v>
      </c>
      <c r="I91" s="66">
        <v>19301</v>
      </c>
      <c r="J91" s="66">
        <v>19301</v>
      </c>
      <c r="K91" s="66">
        <v>0</v>
      </c>
      <c r="L91" s="66">
        <v>0</v>
      </c>
      <c r="M91" s="66">
        <v>0</v>
      </c>
      <c r="N91" s="66">
        <v>0</v>
      </c>
      <c r="O91" s="56" t="s">
        <v>299</v>
      </c>
      <c r="P91" s="82"/>
    </row>
    <row r="92" spans="1:16" s="14" customFormat="1" ht="57.75" customHeight="1" x14ac:dyDescent="0.15">
      <c r="A92" s="41" t="s">
        <v>190</v>
      </c>
      <c r="B92" s="9" t="s">
        <v>193</v>
      </c>
      <c r="C92" s="47">
        <f t="shared" si="25"/>
        <v>26860.501469999999</v>
      </c>
      <c r="D92" s="47">
        <f t="shared" si="25"/>
        <v>25699.03846</v>
      </c>
      <c r="E92" s="66">
        <v>13407.5</v>
      </c>
      <c r="F92" s="66">
        <v>13257.64</v>
      </c>
      <c r="G92" s="66">
        <v>13453.001469999999</v>
      </c>
      <c r="H92" s="66">
        <v>13453.001469999999</v>
      </c>
      <c r="I92" s="66">
        <v>13453.001469999999</v>
      </c>
      <c r="J92" s="66">
        <v>12441.39846</v>
      </c>
      <c r="K92" s="66">
        <v>0</v>
      </c>
      <c r="L92" s="66">
        <v>0</v>
      </c>
      <c r="M92" s="66">
        <v>0</v>
      </c>
      <c r="N92" s="66">
        <v>0</v>
      </c>
      <c r="O92" s="56" t="s">
        <v>298</v>
      </c>
      <c r="P92" s="82"/>
    </row>
    <row r="93" spans="1:16" s="14" customFormat="1" ht="57.75" customHeight="1" x14ac:dyDescent="0.15">
      <c r="A93" s="42" t="s">
        <v>192</v>
      </c>
      <c r="B93" s="9" t="s">
        <v>199</v>
      </c>
      <c r="C93" s="47">
        <f>E93+I93+K93+M93</f>
        <v>2381.5</v>
      </c>
      <c r="D93" s="47">
        <f t="shared" ref="D93:D94" si="26">F93+J93+L93+N93</f>
        <v>2381.5</v>
      </c>
      <c r="E93" s="66">
        <v>2165</v>
      </c>
      <c r="F93" s="66">
        <v>2165</v>
      </c>
      <c r="G93" s="66">
        <v>216.5</v>
      </c>
      <c r="H93" s="66">
        <v>216.5</v>
      </c>
      <c r="I93" s="66">
        <v>216.5</v>
      </c>
      <c r="J93" s="66">
        <v>216.5</v>
      </c>
      <c r="K93" s="66">
        <v>0</v>
      </c>
      <c r="L93" s="66">
        <v>0</v>
      </c>
      <c r="M93" s="66">
        <v>0</v>
      </c>
      <c r="N93" s="66">
        <v>0</v>
      </c>
      <c r="O93" s="56" t="s">
        <v>247</v>
      </c>
      <c r="P93" s="82"/>
    </row>
    <row r="94" spans="1:16" s="14" customFormat="1" ht="57.75" customHeight="1" x14ac:dyDescent="0.15">
      <c r="A94" s="94" t="s">
        <v>252</v>
      </c>
      <c r="B94" s="9" t="s">
        <v>253</v>
      </c>
      <c r="C94" s="47">
        <f>E94+I94+K94+M94</f>
        <v>182065.9</v>
      </c>
      <c r="D94" s="47">
        <f t="shared" si="26"/>
        <v>182065.9</v>
      </c>
      <c r="E94" s="66">
        <f>157856.24646+14845.21117+4285.26931+5079.17306</f>
        <v>182065.9</v>
      </c>
      <c r="F94" s="66">
        <f>157856.24646+14845.21117+4285.26931+5079.17306</f>
        <v>182065.9</v>
      </c>
      <c r="G94" s="66">
        <v>0</v>
      </c>
      <c r="H94" s="66">
        <v>0</v>
      </c>
      <c r="I94" s="66">
        <v>0</v>
      </c>
      <c r="J94" s="66">
        <v>0</v>
      </c>
      <c r="K94" s="66">
        <v>0</v>
      </c>
      <c r="L94" s="66">
        <v>0</v>
      </c>
      <c r="M94" s="66">
        <v>0</v>
      </c>
      <c r="N94" s="66">
        <v>0</v>
      </c>
      <c r="O94" s="56" t="s">
        <v>302</v>
      </c>
      <c r="P94" s="82"/>
    </row>
    <row r="95" spans="1:16" s="14" customFormat="1" ht="63" x14ac:dyDescent="0.15">
      <c r="A95" s="25" t="s">
        <v>44</v>
      </c>
      <c r="B95" s="22" t="s">
        <v>45</v>
      </c>
      <c r="C95" s="71">
        <f>C96+C97+C98+C99</f>
        <v>240830.38984142701</v>
      </c>
      <c r="D95" s="71">
        <f t="shared" ref="D95:N95" si="27">D96+D97+D98+D99</f>
        <v>198497.35159000001</v>
      </c>
      <c r="E95" s="71">
        <f t="shared" si="27"/>
        <v>43296.4</v>
      </c>
      <c r="F95" s="71">
        <f t="shared" si="27"/>
        <v>41692.743849999999</v>
      </c>
      <c r="G95" s="71">
        <f t="shared" si="27"/>
        <v>24299.84116</v>
      </c>
      <c r="H95" s="71">
        <f t="shared" si="27"/>
        <v>24196.85094</v>
      </c>
      <c r="I95" s="71">
        <f t="shared" si="27"/>
        <v>24196.85094</v>
      </c>
      <c r="J95" s="71">
        <f t="shared" si="27"/>
        <v>24160.559230000003</v>
      </c>
      <c r="K95" s="71">
        <f t="shared" si="27"/>
        <v>0</v>
      </c>
      <c r="L95" s="71">
        <f t="shared" si="27"/>
        <v>0</v>
      </c>
      <c r="M95" s="71">
        <f t="shared" si="27"/>
        <v>173337.13890142701</v>
      </c>
      <c r="N95" s="71">
        <f t="shared" si="27"/>
        <v>132644.04850999999</v>
      </c>
      <c r="O95" s="53"/>
      <c r="P95" s="82"/>
    </row>
    <row r="96" spans="1:16" s="14" customFormat="1" ht="90" x14ac:dyDescent="0.15">
      <c r="A96" s="35" t="s">
        <v>46</v>
      </c>
      <c r="B96" s="5" t="s">
        <v>47</v>
      </c>
      <c r="C96" s="43">
        <f>E96+H96+K96+M96</f>
        <v>173337.13890142701</v>
      </c>
      <c r="D96" s="43">
        <f>F96+J96+L96+N96</f>
        <v>132644.04850999999</v>
      </c>
      <c r="E96" s="57">
        <v>0</v>
      </c>
      <c r="F96" s="57">
        <v>0</v>
      </c>
      <c r="G96" s="57">
        <v>0</v>
      </c>
      <c r="H96" s="57">
        <v>0</v>
      </c>
      <c r="I96" s="57">
        <v>0</v>
      </c>
      <c r="J96" s="57">
        <v>0</v>
      </c>
      <c r="K96" s="43">
        <v>0</v>
      </c>
      <c r="L96" s="43">
        <v>0</v>
      </c>
      <c r="M96" s="92">
        <v>173337.13890142701</v>
      </c>
      <c r="N96" s="95">
        <v>132644.04850999999</v>
      </c>
      <c r="O96" s="91" t="s">
        <v>278</v>
      </c>
      <c r="P96" s="82"/>
    </row>
    <row r="97" spans="1:16" s="14" customFormat="1" ht="78" customHeight="1" x14ac:dyDescent="0.15">
      <c r="A97" s="35" t="s">
        <v>77</v>
      </c>
      <c r="B97" s="5" t="s">
        <v>48</v>
      </c>
      <c r="C97" s="43">
        <f>E97+H97+K97+M97</f>
        <v>23755.4768</v>
      </c>
      <c r="D97" s="43">
        <f>F97+J97+L97+N97</f>
        <v>23735.387200000001</v>
      </c>
      <c r="E97" s="57">
        <v>0</v>
      </c>
      <c r="F97" s="57">
        <v>0</v>
      </c>
      <c r="G97" s="62">
        <f>23253.465+605</f>
        <v>23858.465</v>
      </c>
      <c r="H97" s="62">
        <f>23150.4768+605</f>
        <v>23755.4768</v>
      </c>
      <c r="I97" s="62">
        <f>23150.4768+605</f>
        <v>23755.4768</v>
      </c>
      <c r="J97" s="57">
        <f>23150.4768+584.9104</f>
        <v>23735.387200000001</v>
      </c>
      <c r="K97" s="43">
        <v>0</v>
      </c>
      <c r="L97" s="43">
        <v>0</v>
      </c>
      <c r="M97" s="43">
        <v>0</v>
      </c>
      <c r="N97" s="43">
        <v>0</v>
      </c>
      <c r="O97" s="91" t="s">
        <v>297</v>
      </c>
      <c r="P97" s="82"/>
    </row>
    <row r="98" spans="1:16" s="14" customFormat="1" ht="82.5" customHeight="1" x14ac:dyDescent="0.15">
      <c r="A98" s="35" t="s">
        <v>146</v>
      </c>
      <c r="B98" s="9" t="s">
        <v>124</v>
      </c>
      <c r="C98" s="47">
        <f>E98+H98+K98+M98</f>
        <v>4445.4509099999996</v>
      </c>
      <c r="D98" s="47">
        <f>F98+J98</f>
        <v>4441.5209999999997</v>
      </c>
      <c r="E98" s="66">
        <v>4397</v>
      </c>
      <c r="F98" s="66">
        <v>4393.1129199999996</v>
      </c>
      <c r="G98" s="66">
        <v>48.45091</v>
      </c>
      <c r="H98" s="66">
        <v>48.45091</v>
      </c>
      <c r="I98" s="66">
        <v>48.45091</v>
      </c>
      <c r="J98" s="66">
        <v>48.408079999999998</v>
      </c>
      <c r="K98" s="47">
        <v>0</v>
      </c>
      <c r="L98" s="47">
        <v>0</v>
      </c>
      <c r="M98" s="47">
        <v>0</v>
      </c>
      <c r="N98" s="47">
        <v>0</v>
      </c>
      <c r="O98" s="56" t="s">
        <v>256</v>
      </c>
      <c r="P98" s="82"/>
    </row>
    <row r="99" spans="1:16" s="14" customFormat="1" ht="82.5" customHeight="1" x14ac:dyDescent="0.15">
      <c r="A99" s="49" t="s">
        <v>235</v>
      </c>
      <c r="B99" s="9" t="s">
        <v>236</v>
      </c>
      <c r="C99" s="96">
        <f>E99+H99+K99+M99</f>
        <v>39292.323230000002</v>
      </c>
      <c r="D99" s="47">
        <f>F99+J99</f>
        <v>37676.39488</v>
      </c>
      <c r="E99" s="66">
        <v>38899.4</v>
      </c>
      <c r="F99" s="66">
        <v>37299.630929999999</v>
      </c>
      <c r="G99" s="66">
        <v>392.92525000000001</v>
      </c>
      <c r="H99" s="66">
        <v>392.92322999999999</v>
      </c>
      <c r="I99" s="66">
        <v>392.92322999999999</v>
      </c>
      <c r="J99" s="66">
        <v>376.76395000000002</v>
      </c>
      <c r="K99" s="47">
        <v>0</v>
      </c>
      <c r="L99" s="47">
        <v>0</v>
      </c>
      <c r="M99" s="47">
        <v>0</v>
      </c>
      <c r="N99" s="47">
        <v>0</v>
      </c>
      <c r="O99" s="56" t="s">
        <v>296</v>
      </c>
      <c r="P99" s="82"/>
    </row>
    <row r="100" spans="1:16" s="14" customFormat="1" ht="42" x14ac:dyDescent="0.15">
      <c r="A100" s="25" t="s">
        <v>49</v>
      </c>
      <c r="B100" s="22" t="s">
        <v>50</v>
      </c>
      <c r="C100" s="71">
        <f>C101+C102+C103+C104+C105+C106+C108+C109</f>
        <v>241268.69700000001</v>
      </c>
      <c r="D100" s="71">
        <f t="shared" ref="D100:J100" si="28">D101+D102+D103+D104+D105+D106+D108+D109</f>
        <v>241268.29699000003</v>
      </c>
      <c r="E100" s="78">
        <f t="shared" si="28"/>
        <v>108900</v>
      </c>
      <c r="F100" s="78">
        <f t="shared" si="28"/>
        <v>108900</v>
      </c>
      <c r="G100" s="78">
        <f t="shared" si="28"/>
        <v>126679.647</v>
      </c>
      <c r="H100" s="78">
        <f>H101+H102+H103+H104+H105+H106+H108+H109</f>
        <v>132368.69700000001</v>
      </c>
      <c r="I100" s="78">
        <f t="shared" si="28"/>
        <v>132368.69700000001</v>
      </c>
      <c r="J100" s="78">
        <f t="shared" si="28"/>
        <v>132368.29699</v>
      </c>
      <c r="K100" s="71">
        <f>K101+K102+K103+K104+K105+K106</f>
        <v>0</v>
      </c>
      <c r="L100" s="71">
        <f>L101+L102+L103+L104+L105+L106</f>
        <v>0</v>
      </c>
      <c r="M100" s="71">
        <f>M101+M102+M103+M104+M105+M106</f>
        <v>0</v>
      </c>
      <c r="N100" s="71">
        <f>N101+N102+N103+N104+N105+N106</f>
        <v>0</v>
      </c>
      <c r="O100" s="53"/>
      <c r="P100" s="82"/>
    </row>
    <row r="101" spans="1:16" s="14" customFormat="1" ht="56.25" x14ac:dyDescent="0.15">
      <c r="A101" s="35" t="s">
        <v>51</v>
      </c>
      <c r="B101" s="5" t="s">
        <v>52</v>
      </c>
      <c r="C101" s="43">
        <f>E101+H101+K101+M101</f>
        <v>70281.63</v>
      </c>
      <c r="D101" s="43">
        <f>F101+J101+L101+N101</f>
        <v>70281.63</v>
      </c>
      <c r="E101" s="57">
        <v>0</v>
      </c>
      <c r="F101" s="57">
        <v>0</v>
      </c>
      <c r="G101" s="58">
        <v>65151.98</v>
      </c>
      <c r="H101" s="58">
        <v>70281.63</v>
      </c>
      <c r="I101" s="58">
        <v>70281.63</v>
      </c>
      <c r="J101" s="58">
        <v>70281.63</v>
      </c>
      <c r="K101" s="43">
        <v>0</v>
      </c>
      <c r="L101" s="43">
        <v>0</v>
      </c>
      <c r="M101" s="43">
        <v>0</v>
      </c>
      <c r="N101" s="43">
        <v>0</v>
      </c>
      <c r="O101" s="91" t="s">
        <v>280</v>
      </c>
      <c r="P101" s="82"/>
    </row>
    <row r="102" spans="1:16" s="14" customFormat="1" ht="45" x14ac:dyDescent="0.15">
      <c r="A102" s="35" t="s">
        <v>53</v>
      </c>
      <c r="B102" s="4" t="s">
        <v>54</v>
      </c>
      <c r="C102" s="43">
        <f>E102+H102+K102+M102</f>
        <v>3770.4670000000001</v>
      </c>
      <c r="D102" s="43">
        <f>F102+J102+L102+N102</f>
        <v>3770.4670000000001</v>
      </c>
      <c r="E102" s="57">
        <v>0</v>
      </c>
      <c r="F102" s="57">
        <v>0</v>
      </c>
      <c r="G102" s="58">
        <v>3770.4670000000001</v>
      </c>
      <c r="H102" s="58">
        <v>3770.4670000000001</v>
      </c>
      <c r="I102" s="58">
        <v>3770.4670000000001</v>
      </c>
      <c r="J102" s="58">
        <v>3770.4670000000001</v>
      </c>
      <c r="K102" s="43">
        <v>0</v>
      </c>
      <c r="L102" s="43">
        <v>0</v>
      </c>
      <c r="M102" s="43">
        <v>0</v>
      </c>
      <c r="N102" s="43">
        <v>0</v>
      </c>
      <c r="O102" s="91" t="s">
        <v>281</v>
      </c>
      <c r="P102" s="82"/>
    </row>
    <row r="103" spans="1:16" s="14" customFormat="1" ht="48.75" customHeight="1" x14ac:dyDescent="0.15">
      <c r="A103" s="35" t="s">
        <v>55</v>
      </c>
      <c r="B103" s="4" t="s">
        <v>70</v>
      </c>
      <c r="C103" s="43">
        <f>E103+H103+K103+M103</f>
        <v>2316.8000000000002</v>
      </c>
      <c r="D103" s="43">
        <f>F103+J103+L103+N103</f>
        <v>2316.8000000000002</v>
      </c>
      <c r="E103" s="57">
        <v>0</v>
      </c>
      <c r="F103" s="57">
        <v>0</v>
      </c>
      <c r="G103" s="58">
        <v>2316.8000000000002</v>
      </c>
      <c r="H103" s="58">
        <v>2316.8000000000002</v>
      </c>
      <c r="I103" s="58">
        <v>2316.8000000000002</v>
      </c>
      <c r="J103" s="58">
        <v>2316.8000000000002</v>
      </c>
      <c r="K103" s="57">
        <v>0</v>
      </c>
      <c r="L103" s="57">
        <v>0</v>
      </c>
      <c r="M103" s="57">
        <v>0</v>
      </c>
      <c r="N103" s="57">
        <v>0</v>
      </c>
      <c r="O103" s="91" t="s">
        <v>282</v>
      </c>
      <c r="P103" s="82"/>
    </row>
    <row r="104" spans="1:16" s="14" customFormat="1" ht="45" x14ac:dyDescent="0.15">
      <c r="A104" s="35" t="s">
        <v>57</v>
      </c>
      <c r="B104" s="5" t="s">
        <v>56</v>
      </c>
      <c r="C104" s="43">
        <f>E104+H104+K104+M104</f>
        <v>1499.4</v>
      </c>
      <c r="D104" s="43">
        <f>F104+J104+L104+N104</f>
        <v>1499.4</v>
      </c>
      <c r="E104" s="57">
        <v>0</v>
      </c>
      <c r="F104" s="57">
        <v>0</v>
      </c>
      <c r="G104" s="58">
        <v>1500</v>
      </c>
      <c r="H104" s="58">
        <v>1499.4</v>
      </c>
      <c r="I104" s="58">
        <v>1499.4</v>
      </c>
      <c r="J104" s="58">
        <v>1499.4</v>
      </c>
      <c r="K104" s="43">
        <v>0</v>
      </c>
      <c r="L104" s="43">
        <v>0</v>
      </c>
      <c r="M104" s="43">
        <v>0</v>
      </c>
      <c r="N104" s="43">
        <v>0</v>
      </c>
      <c r="O104" s="91" t="s">
        <v>249</v>
      </c>
      <c r="P104" s="82"/>
    </row>
    <row r="105" spans="1:16" s="14" customFormat="1" ht="140.25" customHeight="1" x14ac:dyDescent="0.15">
      <c r="A105" s="35" t="s">
        <v>78</v>
      </c>
      <c r="B105" s="7" t="s">
        <v>194</v>
      </c>
      <c r="C105" s="43">
        <f>E105+H105+K105+M105</f>
        <v>110000</v>
      </c>
      <c r="D105" s="43">
        <f>F105+J105+L105+N105</f>
        <v>110000</v>
      </c>
      <c r="E105" s="58">
        <v>108900</v>
      </c>
      <c r="F105" s="58">
        <v>108900</v>
      </c>
      <c r="G105" s="58">
        <v>540</v>
      </c>
      <c r="H105" s="58">
        <v>1100</v>
      </c>
      <c r="I105" s="58">
        <v>1100</v>
      </c>
      <c r="J105" s="58">
        <v>1100</v>
      </c>
      <c r="K105" s="43">
        <v>0</v>
      </c>
      <c r="L105" s="43">
        <v>0</v>
      </c>
      <c r="M105" s="43">
        <v>0</v>
      </c>
      <c r="N105" s="43">
        <v>0</v>
      </c>
      <c r="O105" s="91" t="s">
        <v>294</v>
      </c>
      <c r="P105" s="82"/>
    </row>
    <row r="106" spans="1:16" s="14" customFormat="1" ht="90" hidden="1" customHeight="1" x14ac:dyDescent="0.2">
      <c r="A106" s="27" t="s">
        <v>112</v>
      </c>
      <c r="B106" s="28" t="s">
        <v>113</v>
      </c>
      <c r="C106" s="69">
        <f>C107</f>
        <v>0</v>
      </c>
      <c r="D106" s="69">
        <f t="shared" ref="D106:J106" si="29">D107</f>
        <v>0</v>
      </c>
      <c r="E106" s="70">
        <f t="shared" si="29"/>
        <v>0</v>
      </c>
      <c r="F106" s="70">
        <f t="shared" si="29"/>
        <v>0</v>
      </c>
      <c r="G106" s="70">
        <f t="shared" si="29"/>
        <v>0</v>
      </c>
      <c r="H106" s="70">
        <f t="shared" si="29"/>
        <v>0</v>
      </c>
      <c r="I106" s="70">
        <f t="shared" si="29"/>
        <v>0</v>
      </c>
      <c r="J106" s="70">
        <f t="shared" si="29"/>
        <v>0</v>
      </c>
      <c r="K106" s="43">
        <v>0</v>
      </c>
      <c r="L106" s="43">
        <v>0</v>
      </c>
      <c r="M106" s="43">
        <v>0</v>
      </c>
      <c r="N106" s="43">
        <v>0</v>
      </c>
      <c r="O106" s="90"/>
      <c r="P106" s="82"/>
    </row>
    <row r="107" spans="1:16" s="14" customFormat="1" ht="45" hidden="1" customHeight="1" x14ac:dyDescent="0.2">
      <c r="A107" s="35" t="s">
        <v>174</v>
      </c>
      <c r="B107" s="13" t="s">
        <v>69</v>
      </c>
      <c r="C107" s="47">
        <f>E107+H107+K107+M107</f>
        <v>0</v>
      </c>
      <c r="D107" s="47">
        <f>F107+J107+L107+N107</f>
        <v>0</v>
      </c>
      <c r="E107" s="65"/>
      <c r="F107" s="65"/>
      <c r="G107" s="65"/>
      <c r="H107" s="65"/>
      <c r="I107" s="65"/>
      <c r="J107" s="65"/>
      <c r="K107" s="43">
        <v>0</v>
      </c>
      <c r="L107" s="43">
        <v>0</v>
      </c>
      <c r="M107" s="43">
        <v>0</v>
      </c>
      <c r="N107" s="43">
        <v>0</v>
      </c>
      <c r="O107" s="51"/>
      <c r="P107" s="82"/>
    </row>
    <row r="108" spans="1:16" s="14" customFormat="1" ht="150" customHeight="1" x14ac:dyDescent="0.15">
      <c r="A108" s="38" t="s">
        <v>175</v>
      </c>
      <c r="B108" s="9" t="s">
        <v>176</v>
      </c>
      <c r="C108" s="47">
        <f>E108+H108+K108+M108</f>
        <v>48400</v>
      </c>
      <c r="D108" s="47">
        <f>F108+J108+L108+N108</f>
        <v>48400</v>
      </c>
      <c r="E108" s="66">
        <v>0</v>
      </c>
      <c r="F108" s="66">
        <v>0</v>
      </c>
      <c r="G108" s="66">
        <v>46600</v>
      </c>
      <c r="H108" s="66">
        <v>48400</v>
      </c>
      <c r="I108" s="66">
        <v>48400</v>
      </c>
      <c r="J108" s="66">
        <v>48400</v>
      </c>
      <c r="K108" s="43">
        <v>0</v>
      </c>
      <c r="L108" s="43">
        <v>0</v>
      </c>
      <c r="M108" s="43">
        <v>0</v>
      </c>
      <c r="N108" s="43">
        <v>0</v>
      </c>
      <c r="O108" s="56" t="s">
        <v>295</v>
      </c>
      <c r="P108" s="82"/>
    </row>
    <row r="109" spans="1:16" s="14" customFormat="1" ht="409.5" x14ac:dyDescent="0.15">
      <c r="A109" s="38" t="s">
        <v>177</v>
      </c>
      <c r="B109" s="9" t="s">
        <v>178</v>
      </c>
      <c r="C109" s="47">
        <f>E109+H109+K109+M109</f>
        <v>5000.3999999999996</v>
      </c>
      <c r="D109" s="47">
        <f>F109+J109+L109+N109</f>
        <v>4999.9999900000003</v>
      </c>
      <c r="E109" s="66">
        <v>0</v>
      </c>
      <c r="F109" s="66">
        <v>0</v>
      </c>
      <c r="G109" s="66">
        <v>6800.4</v>
      </c>
      <c r="H109" s="66">
        <v>5000.3999999999996</v>
      </c>
      <c r="I109" s="66">
        <v>5000.3999999999996</v>
      </c>
      <c r="J109" s="66">
        <v>4999.9999900000003</v>
      </c>
      <c r="K109" s="43">
        <v>0</v>
      </c>
      <c r="L109" s="43">
        <v>0</v>
      </c>
      <c r="M109" s="43">
        <v>0</v>
      </c>
      <c r="N109" s="43">
        <v>0</v>
      </c>
      <c r="O109" s="56" t="s">
        <v>293</v>
      </c>
      <c r="P109" s="82"/>
    </row>
    <row r="110" spans="1:16" s="14" customFormat="1" ht="42" x14ac:dyDescent="0.15">
      <c r="A110" s="25" t="s">
        <v>58</v>
      </c>
      <c r="B110" s="26" t="s">
        <v>59</v>
      </c>
      <c r="C110" s="71">
        <f>C111</f>
        <v>32550.808079999999</v>
      </c>
      <c r="D110" s="71">
        <f t="shared" ref="D110:J111" si="30">D111</f>
        <v>32537.551960000001</v>
      </c>
      <c r="E110" s="78">
        <f t="shared" si="30"/>
        <v>32225.3</v>
      </c>
      <c r="F110" s="78">
        <f t="shared" si="30"/>
        <v>32212.176439999999</v>
      </c>
      <c r="G110" s="78">
        <f t="shared" si="30"/>
        <v>325.50807999999995</v>
      </c>
      <c r="H110" s="78">
        <f t="shared" si="30"/>
        <v>325.50807999999995</v>
      </c>
      <c r="I110" s="78">
        <f t="shared" si="30"/>
        <v>325.50807999999995</v>
      </c>
      <c r="J110" s="78">
        <f t="shared" si="30"/>
        <v>325.37551999999999</v>
      </c>
      <c r="K110" s="71">
        <f t="shared" ref="K110:N111" si="31">K111</f>
        <v>0</v>
      </c>
      <c r="L110" s="71">
        <f t="shared" si="31"/>
        <v>0</v>
      </c>
      <c r="M110" s="71">
        <f t="shared" si="31"/>
        <v>0</v>
      </c>
      <c r="N110" s="71">
        <f t="shared" si="31"/>
        <v>0</v>
      </c>
      <c r="O110" s="53"/>
      <c r="P110" s="82"/>
    </row>
    <row r="111" spans="1:16" s="14" customFormat="1" ht="44.25" customHeight="1" x14ac:dyDescent="0.2">
      <c r="A111" s="27" t="s">
        <v>66</v>
      </c>
      <c r="B111" s="28" t="s">
        <v>114</v>
      </c>
      <c r="C111" s="69">
        <f>E111+H111+K111+M111</f>
        <v>32550.808079999999</v>
      </c>
      <c r="D111" s="69">
        <f>D112</f>
        <v>32537.551960000001</v>
      </c>
      <c r="E111" s="80">
        <f t="shared" si="30"/>
        <v>32225.3</v>
      </c>
      <c r="F111" s="80">
        <f t="shared" si="30"/>
        <v>32212.176439999999</v>
      </c>
      <c r="G111" s="80">
        <f t="shared" si="30"/>
        <v>325.50807999999995</v>
      </c>
      <c r="H111" s="80">
        <f t="shared" si="30"/>
        <v>325.50807999999995</v>
      </c>
      <c r="I111" s="80">
        <f t="shared" si="30"/>
        <v>325.50807999999995</v>
      </c>
      <c r="J111" s="80">
        <f t="shared" si="30"/>
        <v>325.37551999999999</v>
      </c>
      <c r="K111" s="69">
        <f t="shared" si="31"/>
        <v>0</v>
      </c>
      <c r="L111" s="69">
        <f t="shared" si="31"/>
        <v>0</v>
      </c>
      <c r="M111" s="69">
        <f t="shared" si="31"/>
        <v>0</v>
      </c>
      <c r="N111" s="69">
        <f t="shared" si="31"/>
        <v>0</v>
      </c>
      <c r="O111" s="54"/>
      <c r="P111" s="82"/>
    </row>
    <row r="112" spans="1:16" s="14" customFormat="1" ht="56.25" customHeight="1" x14ac:dyDescent="0.15">
      <c r="A112" s="35" t="s">
        <v>68</v>
      </c>
      <c r="B112" s="9" t="s">
        <v>67</v>
      </c>
      <c r="C112" s="47">
        <f>E112+H112+K112+M112</f>
        <v>32550.808079999999</v>
      </c>
      <c r="D112" s="47">
        <f>F112+J112+L112+N112</f>
        <v>32537.551960000001</v>
      </c>
      <c r="E112" s="66">
        <f>31096.7+1128.6</f>
        <v>32225.3</v>
      </c>
      <c r="F112" s="66">
        <v>32212.176439999999</v>
      </c>
      <c r="G112" s="66">
        <f>314.10808+11.4</f>
        <v>325.50807999999995</v>
      </c>
      <c r="H112" s="66">
        <f t="shared" ref="H112:I112" si="32">314.10808+11.4</f>
        <v>325.50807999999995</v>
      </c>
      <c r="I112" s="66">
        <f t="shared" si="32"/>
        <v>325.50807999999995</v>
      </c>
      <c r="J112" s="66">
        <v>325.37551999999999</v>
      </c>
      <c r="K112" s="47">
        <v>0</v>
      </c>
      <c r="L112" s="47">
        <v>0</v>
      </c>
      <c r="M112" s="47">
        <v>0</v>
      </c>
      <c r="N112" s="47">
        <v>0</v>
      </c>
      <c r="O112" s="56" t="s">
        <v>248</v>
      </c>
      <c r="P112" s="82"/>
    </row>
    <row r="113" spans="1:16" s="14" customFormat="1" ht="63" x14ac:dyDescent="0.15">
      <c r="A113" s="21" t="s">
        <v>60</v>
      </c>
      <c r="B113" s="22" t="s">
        <v>61</v>
      </c>
      <c r="C113" s="71">
        <f>C114</f>
        <v>3032691.5559999999</v>
      </c>
      <c r="D113" s="71">
        <f t="shared" ref="D113:J113" si="33">D114</f>
        <v>3032691.5559999999</v>
      </c>
      <c r="E113" s="78">
        <f t="shared" si="33"/>
        <v>0</v>
      </c>
      <c r="F113" s="78">
        <f t="shared" si="33"/>
        <v>0</v>
      </c>
      <c r="G113" s="78">
        <f t="shared" si="33"/>
        <v>3032691.5559999999</v>
      </c>
      <c r="H113" s="78">
        <f t="shared" si="33"/>
        <v>3032691.5559999999</v>
      </c>
      <c r="I113" s="78">
        <f t="shared" si="33"/>
        <v>3032691.5559999999</v>
      </c>
      <c r="J113" s="78">
        <f t="shared" si="33"/>
        <v>3032691.5559999999</v>
      </c>
      <c r="K113" s="71">
        <f>K114</f>
        <v>0</v>
      </c>
      <c r="L113" s="71">
        <f>L114</f>
        <v>0</v>
      </c>
      <c r="M113" s="71">
        <f>M114</f>
        <v>0</v>
      </c>
      <c r="N113" s="71">
        <f>N114</f>
        <v>0</v>
      </c>
      <c r="O113" s="55"/>
      <c r="P113" s="82"/>
    </row>
    <row r="114" spans="1:16" s="14" customFormat="1" ht="45" x14ac:dyDescent="0.15">
      <c r="A114" s="35" t="s">
        <v>62</v>
      </c>
      <c r="B114" s="5" t="s">
        <v>63</v>
      </c>
      <c r="C114" s="43">
        <f>E114+H114+K114+M114</f>
        <v>3032691.5559999999</v>
      </c>
      <c r="D114" s="43">
        <f>F114+J114+L114+N114</f>
        <v>3032691.5559999999</v>
      </c>
      <c r="E114" s="57">
        <v>0</v>
      </c>
      <c r="F114" s="57">
        <v>0</v>
      </c>
      <c r="G114" s="57">
        <v>3032691.5559999999</v>
      </c>
      <c r="H114" s="57">
        <v>3032691.5559999999</v>
      </c>
      <c r="I114" s="57">
        <v>3032691.5559999999</v>
      </c>
      <c r="J114" s="57">
        <v>3032691.5559999999</v>
      </c>
      <c r="K114" s="43">
        <v>0</v>
      </c>
      <c r="L114" s="43">
        <v>0</v>
      </c>
      <c r="M114" s="43">
        <v>0</v>
      </c>
      <c r="N114" s="43">
        <v>0</v>
      </c>
      <c r="O114" s="91" t="s">
        <v>279</v>
      </c>
      <c r="P114" s="82"/>
    </row>
    <row r="115" spans="1:16" s="8" customFormat="1" x14ac:dyDescent="0.25">
      <c r="A115" s="21"/>
      <c r="B115" s="23" t="s">
        <v>119</v>
      </c>
      <c r="C115" s="72">
        <f>E115+H115+M115</f>
        <v>14313721.584318452</v>
      </c>
      <c r="D115" s="72">
        <f t="shared" ref="D115:N115" si="34">D7+D95+D100+D110+D113</f>
        <v>13819214.727547355</v>
      </c>
      <c r="E115" s="79">
        <f t="shared" si="34"/>
        <v>1478020.6476199999</v>
      </c>
      <c r="F115" s="79">
        <f t="shared" si="34"/>
        <v>1465124.4714699998</v>
      </c>
      <c r="G115" s="79">
        <f t="shared" si="34"/>
        <v>5343238.7880899999</v>
      </c>
      <c r="H115" s="79">
        <f t="shared" si="34"/>
        <v>5373286.8440699987</v>
      </c>
      <c r="I115" s="79">
        <f t="shared" si="34"/>
        <v>5373286.8440699987</v>
      </c>
      <c r="J115" s="79">
        <f t="shared" si="34"/>
        <v>5357317.9134399993</v>
      </c>
      <c r="K115" s="72">
        <f t="shared" si="34"/>
        <v>0</v>
      </c>
      <c r="L115" s="72">
        <f t="shared" si="34"/>
        <v>0</v>
      </c>
      <c r="M115" s="72">
        <f t="shared" si="34"/>
        <v>7462414.0926284529</v>
      </c>
      <c r="N115" s="72">
        <f t="shared" si="34"/>
        <v>6996772.3426373564</v>
      </c>
      <c r="O115" s="24"/>
    </row>
    <row r="116" spans="1:16" s="8" customFormat="1" x14ac:dyDescent="0.25">
      <c r="A116" s="15"/>
      <c r="B116" s="20"/>
      <c r="C116" s="34"/>
      <c r="D116" s="34">
        <f>D115*100/C115</f>
        <v>96.545225126406962</v>
      </c>
      <c r="E116" s="73"/>
      <c r="F116" s="73">
        <f>F115*100/E115</f>
        <v>99.127469824540924</v>
      </c>
      <c r="G116" s="73"/>
      <c r="H116" s="73"/>
      <c r="I116" s="73"/>
      <c r="J116" s="73">
        <f>J115*100/I115</f>
        <v>99.702808893449955</v>
      </c>
      <c r="K116" s="73"/>
      <c r="L116" s="73"/>
      <c r="M116" s="73"/>
      <c r="N116" s="73">
        <f>N115*100/M115</f>
        <v>93.76017272411795</v>
      </c>
      <c r="O116" s="11"/>
    </row>
    <row r="117" spans="1:16" s="8" customFormat="1" x14ac:dyDescent="0.25">
      <c r="A117" s="15" t="s">
        <v>158</v>
      </c>
      <c r="B117" s="20" t="s">
        <v>259</v>
      </c>
      <c r="C117" s="88"/>
      <c r="D117" s="88"/>
      <c r="E117" s="73"/>
      <c r="F117" s="73"/>
      <c r="G117" s="73"/>
      <c r="H117" s="73"/>
      <c r="I117" s="73"/>
      <c r="J117" s="73"/>
      <c r="K117" s="73"/>
      <c r="L117" s="73"/>
      <c r="M117" s="73"/>
      <c r="N117" s="73"/>
      <c r="O117" s="11"/>
    </row>
    <row r="118" spans="1:16" s="8" customFormat="1" x14ac:dyDescent="0.25">
      <c r="A118" s="15"/>
      <c r="B118" s="20"/>
      <c r="C118" s="88">
        <f>E115+H115</f>
        <v>6851307.4916899987</v>
      </c>
      <c r="D118" s="88">
        <f>F115+J115</f>
        <v>6822442.3849099986</v>
      </c>
      <c r="E118" s="73"/>
      <c r="F118" s="73"/>
      <c r="G118" s="73"/>
      <c r="H118" s="73"/>
      <c r="I118" s="73"/>
      <c r="J118" s="73"/>
      <c r="K118" s="73"/>
      <c r="L118" s="73"/>
      <c r="M118" s="73"/>
      <c r="N118" s="73"/>
      <c r="O118" s="11"/>
    </row>
    <row r="119" spans="1:16" s="8" customFormat="1" x14ac:dyDescent="0.25">
      <c r="A119" s="15"/>
      <c r="B119" s="20" t="s">
        <v>260</v>
      </c>
      <c r="C119" s="88">
        <v>6851307.5</v>
      </c>
      <c r="D119" s="88"/>
      <c r="E119" s="73"/>
      <c r="F119" s="73"/>
      <c r="G119" s="73"/>
      <c r="H119" s="73"/>
      <c r="I119" s="73"/>
      <c r="J119" s="73"/>
      <c r="K119" s="73"/>
      <c r="L119" s="73"/>
      <c r="M119" s="73"/>
      <c r="N119" s="73"/>
      <c r="O119" s="11"/>
    </row>
    <row r="120" spans="1:16" s="8" customFormat="1" x14ac:dyDescent="0.25">
      <c r="A120" s="15"/>
      <c r="B120" s="20"/>
      <c r="C120" s="34"/>
      <c r="D120" s="34"/>
      <c r="E120" s="73"/>
      <c r="F120" s="73"/>
      <c r="G120" s="73"/>
      <c r="H120" s="73"/>
      <c r="I120" s="73"/>
      <c r="J120" s="73"/>
      <c r="K120" s="73"/>
      <c r="L120" s="73"/>
      <c r="M120" s="73"/>
      <c r="N120" s="73"/>
      <c r="O120" s="11"/>
    </row>
    <row r="121" spans="1:16" s="8" customFormat="1" x14ac:dyDescent="0.25">
      <c r="A121" s="15"/>
      <c r="B121" s="20"/>
      <c r="C121" s="34"/>
      <c r="D121" s="34"/>
      <c r="E121" s="73"/>
      <c r="F121" s="73"/>
      <c r="G121" s="73"/>
      <c r="H121" s="73"/>
      <c r="I121" s="73"/>
      <c r="J121" s="73"/>
      <c r="K121" s="73"/>
      <c r="L121" s="73"/>
      <c r="M121" s="73"/>
      <c r="N121" s="73"/>
      <c r="O121" s="11"/>
    </row>
    <row r="122" spans="1:16" s="8" customFormat="1" x14ac:dyDescent="0.25">
      <c r="A122" s="15"/>
      <c r="B122" s="20"/>
      <c r="C122" s="34"/>
      <c r="D122" s="34"/>
      <c r="E122" s="73"/>
      <c r="F122" s="73"/>
      <c r="G122" s="73"/>
      <c r="H122" s="73"/>
      <c r="I122" s="73"/>
      <c r="J122" s="73"/>
      <c r="K122" s="73"/>
      <c r="L122" s="73"/>
      <c r="M122" s="73"/>
      <c r="N122" s="73"/>
      <c r="O122" s="11"/>
    </row>
    <row r="123" spans="1:16" s="8" customFormat="1" x14ac:dyDescent="0.25">
      <c r="A123" s="15"/>
      <c r="B123" s="20"/>
      <c r="C123" s="34"/>
      <c r="D123" s="34"/>
      <c r="E123" s="73"/>
      <c r="F123" s="73"/>
      <c r="G123" s="73"/>
      <c r="H123" s="73"/>
      <c r="I123" s="73"/>
      <c r="J123" s="73"/>
      <c r="K123" s="73"/>
      <c r="L123" s="73"/>
      <c r="M123" s="73"/>
      <c r="N123" s="73"/>
      <c r="O123" s="11"/>
    </row>
    <row r="124" spans="1:16" s="8" customFormat="1" x14ac:dyDescent="0.25">
      <c r="A124" s="15"/>
      <c r="B124" s="20"/>
      <c r="C124" s="34"/>
      <c r="D124" s="34"/>
      <c r="E124" s="73"/>
      <c r="F124" s="73"/>
      <c r="G124" s="73"/>
      <c r="H124" s="73"/>
      <c r="I124" s="73"/>
      <c r="J124" s="73"/>
      <c r="K124" s="73"/>
      <c r="L124" s="73"/>
      <c r="M124" s="73"/>
      <c r="N124" s="73"/>
      <c r="O124" s="11"/>
    </row>
    <row r="125" spans="1:16" s="8" customFormat="1" x14ac:dyDescent="0.25">
      <c r="A125" s="15"/>
      <c r="B125" s="20"/>
      <c r="C125" s="34"/>
      <c r="D125" s="34"/>
      <c r="E125" s="73"/>
      <c r="F125" s="73"/>
      <c r="G125" s="73"/>
      <c r="H125" s="73"/>
      <c r="I125" s="73"/>
      <c r="J125" s="73"/>
      <c r="K125" s="73"/>
      <c r="L125" s="73"/>
      <c r="M125" s="73"/>
      <c r="N125" s="73"/>
      <c r="O125" s="11"/>
    </row>
    <row r="126" spans="1:16" s="8" customFormat="1" x14ac:dyDescent="0.25">
      <c r="A126" s="15"/>
      <c r="B126" s="20"/>
      <c r="C126" s="34"/>
      <c r="D126" s="34"/>
      <c r="E126" s="73"/>
      <c r="F126" s="73"/>
      <c r="G126" s="73"/>
      <c r="H126" s="73"/>
      <c r="I126" s="73"/>
      <c r="J126" s="73"/>
      <c r="K126" s="73"/>
      <c r="L126" s="73"/>
      <c r="M126" s="73"/>
      <c r="N126" s="73"/>
      <c r="O126" s="11"/>
    </row>
    <row r="127" spans="1:16" s="8" customFormat="1" x14ac:dyDescent="0.25">
      <c r="A127" s="15"/>
      <c r="B127" s="20"/>
      <c r="C127" s="34"/>
      <c r="D127" s="34"/>
      <c r="E127" s="73"/>
      <c r="F127" s="73"/>
      <c r="G127" s="73"/>
      <c r="H127" s="73"/>
      <c r="I127" s="73"/>
      <c r="J127" s="73"/>
      <c r="K127" s="73"/>
      <c r="L127" s="73"/>
      <c r="M127" s="73"/>
      <c r="N127" s="73"/>
      <c r="O127" s="11"/>
    </row>
    <row r="128" spans="1:16" s="8" customFormat="1" x14ac:dyDescent="0.25">
      <c r="A128" s="15"/>
      <c r="B128" s="20"/>
      <c r="C128" s="34"/>
      <c r="D128" s="34"/>
      <c r="E128" s="73"/>
      <c r="F128" s="73"/>
      <c r="G128" s="73"/>
      <c r="H128" s="73"/>
      <c r="I128" s="73"/>
      <c r="J128" s="73"/>
      <c r="K128" s="73"/>
      <c r="L128" s="73"/>
      <c r="M128" s="73"/>
      <c r="N128" s="73"/>
      <c r="O128" s="11"/>
    </row>
    <row r="129" spans="1:15" s="8" customFormat="1" x14ac:dyDescent="0.25">
      <c r="A129" s="15"/>
      <c r="B129" s="20"/>
      <c r="C129" s="34"/>
      <c r="D129" s="34"/>
      <c r="E129" s="73"/>
      <c r="F129" s="73"/>
      <c r="G129" s="73"/>
      <c r="H129" s="73"/>
      <c r="I129" s="73"/>
      <c r="J129" s="73"/>
      <c r="K129" s="73"/>
      <c r="L129" s="73"/>
      <c r="M129" s="73"/>
      <c r="N129" s="73"/>
      <c r="O129" s="11"/>
    </row>
    <row r="130" spans="1:15" s="8" customFormat="1" x14ac:dyDescent="0.25">
      <c r="A130" s="15"/>
      <c r="B130" s="20"/>
      <c r="C130" s="34"/>
      <c r="D130" s="34"/>
      <c r="E130" s="73"/>
      <c r="F130" s="73"/>
      <c r="G130" s="73"/>
      <c r="H130" s="73"/>
      <c r="I130" s="73"/>
      <c r="J130" s="73"/>
      <c r="K130" s="73"/>
      <c r="L130" s="73"/>
      <c r="M130" s="73"/>
      <c r="N130" s="73"/>
      <c r="O130" s="11"/>
    </row>
    <row r="131" spans="1:15" s="8" customFormat="1" x14ac:dyDescent="0.25">
      <c r="A131" s="15"/>
      <c r="B131" s="20"/>
      <c r="C131" s="34"/>
      <c r="D131" s="34"/>
      <c r="E131" s="73"/>
      <c r="F131" s="73"/>
      <c r="G131" s="73"/>
      <c r="H131" s="73"/>
      <c r="I131" s="73"/>
      <c r="J131" s="73"/>
      <c r="K131" s="73"/>
      <c r="L131" s="73"/>
      <c r="M131" s="73"/>
      <c r="N131" s="73"/>
      <c r="O131" s="11"/>
    </row>
    <row r="132" spans="1:15" s="8" customFormat="1" x14ac:dyDescent="0.25">
      <c r="A132" s="15"/>
      <c r="B132" s="20"/>
      <c r="C132" s="34"/>
      <c r="D132" s="34"/>
      <c r="E132" s="73"/>
      <c r="F132" s="73"/>
      <c r="G132" s="73"/>
      <c r="H132" s="73"/>
      <c r="I132" s="73"/>
      <c r="J132" s="73"/>
      <c r="K132" s="73"/>
      <c r="L132" s="73"/>
      <c r="M132" s="73"/>
      <c r="N132" s="73"/>
      <c r="O132" s="11"/>
    </row>
    <row r="133" spans="1:15" s="8" customFormat="1" x14ac:dyDescent="0.25">
      <c r="A133" s="15"/>
      <c r="B133" s="20"/>
      <c r="C133" s="34"/>
      <c r="D133" s="34"/>
      <c r="E133" s="73"/>
      <c r="F133" s="73"/>
      <c r="G133" s="73"/>
      <c r="H133" s="73"/>
      <c r="I133" s="73"/>
      <c r="J133" s="73"/>
      <c r="K133" s="73"/>
      <c r="L133" s="73"/>
      <c r="M133" s="73"/>
      <c r="N133" s="73"/>
      <c r="O133" s="11"/>
    </row>
    <row r="134" spans="1:15" s="8" customFormat="1" x14ac:dyDescent="0.25">
      <c r="A134" s="15"/>
      <c r="B134" s="20"/>
      <c r="C134" s="34"/>
      <c r="D134" s="34"/>
      <c r="E134" s="73"/>
      <c r="F134" s="73"/>
      <c r="G134" s="73"/>
      <c r="H134" s="73"/>
      <c r="I134" s="73"/>
      <c r="J134" s="73"/>
      <c r="K134" s="73"/>
      <c r="L134" s="73"/>
      <c r="M134" s="73"/>
      <c r="N134" s="73"/>
      <c r="O134" s="11"/>
    </row>
    <row r="135" spans="1:15" s="8" customFormat="1" x14ac:dyDescent="0.25">
      <c r="A135" s="15"/>
      <c r="B135" s="20"/>
      <c r="C135" s="34"/>
      <c r="D135" s="34"/>
      <c r="E135" s="73"/>
      <c r="F135" s="73"/>
      <c r="G135" s="73"/>
      <c r="H135" s="73"/>
      <c r="I135" s="73"/>
      <c r="J135" s="73"/>
      <c r="K135" s="73"/>
      <c r="L135" s="73"/>
      <c r="M135" s="73"/>
      <c r="N135" s="73"/>
      <c r="O135" s="11"/>
    </row>
    <row r="136" spans="1:15" s="8" customFormat="1" x14ac:dyDescent="0.25">
      <c r="A136" s="15"/>
      <c r="B136" s="20"/>
      <c r="C136" s="34"/>
      <c r="D136" s="34"/>
      <c r="E136" s="73"/>
      <c r="F136" s="73"/>
      <c r="G136" s="73"/>
      <c r="H136" s="73"/>
      <c r="I136" s="73"/>
      <c r="J136" s="73"/>
      <c r="K136" s="73"/>
      <c r="L136" s="73"/>
      <c r="M136" s="73"/>
      <c r="N136" s="73"/>
      <c r="O136" s="11"/>
    </row>
    <row r="137" spans="1:15" s="8" customFormat="1" x14ac:dyDescent="0.25">
      <c r="A137" s="15"/>
      <c r="B137" s="20"/>
      <c r="C137" s="34"/>
      <c r="D137" s="34"/>
      <c r="E137" s="73"/>
      <c r="F137" s="73"/>
      <c r="G137" s="73"/>
      <c r="H137" s="73"/>
      <c r="I137" s="73"/>
      <c r="J137" s="73"/>
      <c r="K137" s="73"/>
      <c r="L137" s="73"/>
      <c r="M137" s="73"/>
      <c r="N137" s="73"/>
      <c r="O137" s="11"/>
    </row>
    <row r="138" spans="1:15" s="8" customFormat="1" x14ac:dyDescent="0.25">
      <c r="A138" s="15"/>
      <c r="B138" s="20"/>
      <c r="C138" s="34"/>
      <c r="D138" s="34"/>
      <c r="E138" s="73"/>
      <c r="F138" s="73"/>
      <c r="G138" s="73"/>
      <c r="H138" s="73"/>
      <c r="I138" s="73"/>
      <c r="J138" s="73"/>
      <c r="K138" s="73"/>
      <c r="L138" s="73"/>
      <c r="M138" s="73"/>
      <c r="N138" s="73"/>
      <c r="O138" s="11"/>
    </row>
    <row r="139" spans="1:15" s="8" customFormat="1" x14ac:dyDescent="0.25">
      <c r="A139" s="15"/>
      <c r="B139" s="20"/>
      <c r="C139" s="34"/>
      <c r="D139" s="34"/>
      <c r="E139" s="73"/>
      <c r="F139" s="73"/>
      <c r="G139" s="73"/>
      <c r="H139" s="73"/>
      <c r="I139" s="73"/>
      <c r="J139" s="73"/>
      <c r="K139" s="73"/>
      <c r="L139" s="73"/>
      <c r="M139" s="73"/>
      <c r="N139" s="73"/>
      <c r="O139" s="11"/>
    </row>
    <row r="140" spans="1:15" s="8" customFormat="1" x14ac:dyDescent="0.25">
      <c r="A140" s="15"/>
      <c r="B140" s="20"/>
      <c r="C140" s="34"/>
      <c r="D140" s="34"/>
      <c r="E140" s="73"/>
      <c r="F140" s="73"/>
      <c r="G140" s="73"/>
      <c r="H140" s="73"/>
      <c r="I140" s="73"/>
      <c r="J140" s="73"/>
      <c r="K140" s="73"/>
      <c r="L140" s="73"/>
      <c r="M140" s="73"/>
      <c r="N140" s="73"/>
      <c r="O140" s="11"/>
    </row>
    <row r="141" spans="1:15" s="8" customFormat="1" x14ac:dyDescent="0.25">
      <c r="A141" s="15"/>
      <c r="B141" s="20"/>
      <c r="C141" s="34"/>
      <c r="D141" s="34"/>
      <c r="E141" s="73"/>
      <c r="F141" s="73"/>
      <c r="G141" s="73"/>
      <c r="H141" s="73"/>
      <c r="I141" s="73"/>
      <c r="J141" s="73"/>
      <c r="K141" s="73"/>
      <c r="L141" s="73"/>
      <c r="M141" s="73"/>
      <c r="N141" s="73"/>
      <c r="O141" s="11"/>
    </row>
    <row r="142" spans="1:15" s="8" customFormat="1" x14ac:dyDescent="0.25">
      <c r="A142" s="15"/>
      <c r="B142" s="20"/>
      <c r="C142" s="34"/>
      <c r="D142" s="34"/>
      <c r="E142" s="73"/>
      <c r="F142" s="73"/>
      <c r="G142" s="73"/>
      <c r="H142" s="73"/>
      <c r="I142" s="73"/>
      <c r="J142" s="73"/>
      <c r="K142" s="73"/>
      <c r="L142" s="73"/>
      <c r="M142" s="73"/>
      <c r="N142" s="73"/>
      <c r="O142" s="11"/>
    </row>
    <row r="143" spans="1:15" s="8" customFormat="1" x14ac:dyDescent="0.25">
      <c r="A143" s="15"/>
      <c r="B143" s="20"/>
      <c r="C143" s="34"/>
      <c r="D143" s="34"/>
      <c r="E143" s="73"/>
      <c r="F143" s="73"/>
      <c r="G143" s="73"/>
      <c r="H143" s="73"/>
      <c r="I143" s="73"/>
      <c r="J143" s="73"/>
      <c r="K143" s="73"/>
      <c r="L143" s="73"/>
      <c r="M143" s="73"/>
      <c r="N143" s="73"/>
      <c r="O143" s="11"/>
    </row>
    <row r="144" spans="1:15" s="8" customFormat="1" x14ac:dyDescent="0.25">
      <c r="A144" s="15"/>
      <c r="B144" s="20"/>
      <c r="C144" s="34"/>
      <c r="D144" s="34"/>
      <c r="E144" s="73"/>
      <c r="F144" s="73"/>
      <c r="G144" s="73"/>
      <c r="H144" s="73"/>
      <c r="I144" s="73"/>
      <c r="J144" s="73"/>
      <c r="K144" s="73"/>
      <c r="L144" s="73"/>
      <c r="M144" s="73"/>
      <c r="N144" s="73"/>
      <c r="O144" s="11"/>
    </row>
    <row r="145" spans="1:15" s="8" customFormat="1" x14ac:dyDescent="0.25">
      <c r="A145" s="15"/>
      <c r="B145" s="20"/>
      <c r="C145" s="34"/>
      <c r="D145" s="34"/>
      <c r="E145" s="73"/>
      <c r="F145" s="73"/>
      <c r="G145" s="73"/>
      <c r="H145" s="73"/>
      <c r="I145" s="73"/>
      <c r="J145" s="73"/>
      <c r="K145" s="73"/>
      <c r="L145" s="73"/>
      <c r="M145" s="73"/>
      <c r="N145" s="73"/>
      <c r="O145" s="11"/>
    </row>
    <row r="146" spans="1:15" s="8" customFormat="1" x14ac:dyDescent="0.25">
      <c r="A146" s="15"/>
      <c r="B146" s="20"/>
      <c r="C146" s="34"/>
      <c r="D146" s="34"/>
      <c r="E146" s="73"/>
      <c r="F146" s="73"/>
      <c r="G146" s="73"/>
      <c r="H146" s="73"/>
      <c r="I146" s="73"/>
      <c r="J146" s="73"/>
      <c r="K146" s="73"/>
      <c r="L146" s="73"/>
      <c r="M146" s="73"/>
      <c r="N146" s="73"/>
      <c r="O146" s="11"/>
    </row>
    <row r="147" spans="1:15" s="8" customFormat="1" x14ac:dyDescent="0.25">
      <c r="A147" s="15"/>
      <c r="B147" s="20"/>
      <c r="C147" s="34"/>
      <c r="D147" s="34"/>
      <c r="E147" s="73"/>
      <c r="F147" s="73"/>
      <c r="G147" s="73"/>
      <c r="H147" s="73"/>
      <c r="I147" s="73"/>
      <c r="J147" s="73"/>
      <c r="K147" s="73"/>
      <c r="L147" s="73"/>
      <c r="M147" s="73"/>
      <c r="N147" s="73"/>
      <c r="O147" s="11"/>
    </row>
    <row r="148" spans="1:15" s="8" customFormat="1" x14ac:dyDescent="0.25">
      <c r="A148" s="15"/>
      <c r="B148" s="20"/>
      <c r="C148" s="34"/>
      <c r="D148" s="34"/>
      <c r="E148" s="73"/>
      <c r="F148" s="73"/>
      <c r="G148" s="73"/>
      <c r="H148" s="73"/>
      <c r="I148" s="73"/>
      <c r="J148" s="73"/>
      <c r="K148" s="73"/>
      <c r="L148" s="73"/>
      <c r="M148" s="73"/>
      <c r="N148" s="73"/>
      <c r="O148" s="11"/>
    </row>
    <row r="149" spans="1:15" s="8" customFormat="1" x14ac:dyDescent="0.25">
      <c r="A149" s="15"/>
      <c r="B149" s="20"/>
      <c r="C149" s="34"/>
      <c r="D149" s="34"/>
      <c r="E149" s="73"/>
      <c r="F149" s="73"/>
      <c r="G149" s="73"/>
      <c r="H149" s="73"/>
      <c r="I149" s="73"/>
      <c r="J149" s="73"/>
      <c r="K149" s="73"/>
      <c r="L149" s="73"/>
      <c r="M149" s="73"/>
      <c r="N149" s="73"/>
      <c r="O149" s="11"/>
    </row>
    <row r="150" spans="1:15" s="8" customFormat="1" x14ac:dyDescent="0.25">
      <c r="A150" s="15"/>
      <c r="B150" s="20"/>
      <c r="C150" s="34"/>
      <c r="D150" s="34"/>
      <c r="E150" s="73"/>
      <c r="F150" s="73"/>
      <c r="G150" s="73"/>
      <c r="H150" s="73"/>
      <c r="I150" s="73"/>
      <c r="J150" s="73"/>
      <c r="K150" s="73"/>
      <c r="L150" s="73"/>
      <c r="M150" s="73"/>
      <c r="N150" s="73"/>
      <c r="O150" s="11"/>
    </row>
    <row r="151" spans="1:15" s="8" customFormat="1" x14ac:dyDescent="0.25">
      <c r="A151" s="15"/>
      <c r="B151" s="20"/>
      <c r="C151" s="34"/>
      <c r="D151" s="34"/>
      <c r="E151" s="73"/>
      <c r="F151" s="73"/>
      <c r="G151" s="73"/>
      <c r="H151" s="73"/>
      <c r="I151" s="73"/>
      <c r="J151" s="73"/>
      <c r="K151" s="73"/>
      <c r="L151" s="73"/>
      <c r="M151" s="73"/>
      <c r="N151" s="73"/>
      <c r="O151" s="11"/>
    </row>
    <row r="152" spans="1:15" s="8" customFormat="1" x14ac:dyDescent="0.25">
      <c r="A152" s="15"/>
      <c r="B152" s="20"/>
      <c r="C152" s="34"/>
      <c r="D152" s="34"/>
      <c r="E152" s="73"/>
      <c r="F152" s="73"/>
      <c r="G152" s="73"/>
      <c r="H152" s="73"/>
      <c r="I152" s="73"/>
      <c r="J152" s="73"/>
      <c r="K152" s="73"/>
      <c r="L152" s="73"/>
      <c r="M152" s="73"/>
      <c r="N152" s="73"/>
      <c r="O152" s="11"/>
    </row>
    <row r="153" spans="1:15" s="8" customFormat="1" x14ac:dyDescent="0.25">
      <c r="A153" s="15"/>
      <c r="B153" s="20"/>
      <c r="C153" s="34"/>
      <c r="D153" s="34"/>
      <c r="E153" s="73"/>
      <c r="F153" s="73"/>
      <c r="G153" s="73"/>
      <c r="H153" s="73"/>
      <c r="I153" s="73"/>
      <c r="J153" s="73"/>
      <c r="K153" s="73"/>
      <c r="L153" s="73"/>
      <c r="M153" s="73"/>
      <c r="N153" s="73"/>
      <c r="O153" s="11"/>
    </row>
    <row r="154" spans="1:15" s="8" customFormat="1" x14ac:dyDescent="0.25">
      <c r="A154" s="15"/>
      <c r="B154" s="20"/>
      <c r="C154" s="34"/>
      <c r="D154" s="34"/>
      <c r="E154" s="73"/>
      <c r="F154" s="73"/>
      <c r="G154" s="73"/>
      <c r="H154" s="73"/>
      <c r="I154" s="73"/>
      <c r="J154" s="73"/>
      <c r="K154" s="73"/>
      <c r="L154" s="73"/>
      <c r="M154" s="73"/>
      <c r="N154" s="73"/>
      <c r="O154" s="11"/>
    </row>
    <row r="155" spans="1:15" s="8" customFormat="1" x14ac:dyDescent="0.25">
      <c r="A155" s="15"/>
      <c r="B155" s="20"/>
      <c r="C155" s="34"/>
      <c r="D155" s="34"/>
      <c r="E155" s="73"/>
      <c r="F155" s="73"/>
      <c r="G155" s="73"/>
      <c r="H155" s="73"/>
      <c r="I155" s="73"/>
      <c r="J155" s="73"/>
      <c r="K155" s="73"/>
      <c r="L155" s="73"/>
      <c r="M155" s="73"/>
      <c r="N155" s="73"/>
      <c r="O155" s="11"/>
    </row>
    <row r="156" spans="1:15" s="8" customFormat="1" x14ac:dyDescent="0.25">
      <c r="A156" s="15"/>
      <c r="B156" s="20"/>
      <c r="C156" s="34"/>
      <c r="D156" s="34"/>
      <c r="E156" s="73"/>
      <c r="F156" s="73"/>
      <c r="G156" s="73"/>
      <c r="H156" s="73"/>
      <c r="I156" s="73"/>
      <c r="J156" s="73"/>
      <c r="K156" s="73"/>
      <c r="L156" s="73"/>
      <c r="M156" s="73"/>
      <c r="N156" s="73"/>
      <c r="O156" s="11"/>
    </row>
    <row r="157" spans="1:15" s="8" customFormat="1" x14ac:dyDescent="0.25">
      <c r="A157" s="15"/>
      <c r="B157" s="20"/>
      <c r="C157" s="34"/>
      <c r="D157" s="34"/>
      <c r="E157" s="73"/>
      <c r="F157" s="73"/>
      <c r="G157" s="73"/>
      <c r="H157" s="73"/>
      <c r="I157" s="73"/>
      <c r="J157" s="73"/>
      <c r="K157" s="73"/>
      <c r="L157" s="73"/>
      <c r="M157" s="73"/>
      <c r="N157" s="73"/>
      <c r="O157" s="11"/>
    </row>
    <row r="158" spans="1:15" s="8" customFormat="1" x14ac:dyDescent="0.25">
      <c r="A158" s="15"/>
      <c r="B158" s="20"/>
      <c r="C158" s="34"/>
      <c r="D158" s="34"/>
      <c r="E158" s="73"/>
      <c r="F158" s="73"/>
      <c r="G158" s="73"/>
      <c r="H158" s="73"/>
      <c r="I158" s="73"/>
      <c r="J158" s="73"/>
      <c r="K158" s="73"/>
      <c r="L158" s="73"/>
      <c r="M158" s="73"/>
      <c r="N158" s="73"/>
      <c r="O158" s="11"/>
    </row>
    <row r="159" spans="1:15" s="8" customFormat="1" x14ac:dyDescent="0.25">
      <c r="A159" s="15"/>
      <c r="B159" s="20"/>
      <c r="C159" s="34"/>
      <c r="D159" s="34"/>
      <c r="E159" s="73"/>
      <c r="F159" s="73"/>
      <c r="G159" s="73"/>
      <c r="H159" s="73"/>
      <c r="I159" s="73"/>
      <c r="J159" s="73"/>
      <c r="K159" s="73"/>
      <c r="L159" s="73"/>
      <c r="M159" s="73"/>
      <c r="N159" s="73"/>
      <c r="O159" s="11"/>
    </row>
    <row r="160" spans="1:15" s="8" customFormat="1" x14ac:dyDescent="0.25">
      <c r="A160" s="15"/>
      <c r="B160" s="20"/>
      <c r="C160" s="34"/>
      <c r="D160" s="34"/>
      <c r="E160" s="73"/>
      <c r="F160" s="73"/>
      <c r="G160" s="73"/>
      <c r="H160" s="73"/>
      <c r="I160" s="73"/>
      <c r="J160" s="73"/>
      <c r="K160" s="73"/>
      <c r="L160" s="73"/>
      <c r="M160" s="73"/>
      <c r="N160" s="73"/>
      <c r="O160" s="11"/>
    </row>
    <row r="161" spans="1:15" s="8" customFormat="1" x14ac:dyDescent="0.25">
      <c r="A161" s="15"/>
      <c r="B161" s="20"/>
      <c r="C161" s="34"/>
      <c r="D161" s="34"/>
      <c r="E161" s="73"/>
      <c r="F161" s="73"/>
      <c r="G161" s="73"/>
      <c r="H161" s="73"/>
      <c r="I161" s="73"/>
      <c r="J161" s="73"/>
      <c r="K161" s="73"/>
      <c r="L161" s="73"/>
      <c r="M161" s="73"/>
      <c r="N161" s="73"/>
      <c r="O161" s="11"/>
    </row>
    <row r="162" spans="1:15" s="8" customFormat="1" x14ac:dyDescent="0.25">
      <c r="A162" s="15"/>
      <c r="B162" s="20"/>
      <c r="C162" s="34"/>
      <c r="D162" s="34"/>
      <c r="E162" s="73"/>
      <c r="F162" s="73"/>
      <c r="G162" s="73"/>
      <c r="H162" s="73"/>
      <c r="I162" s="73"/>
      <c r="J162" s="73"/>
      <c r="K162" s="73"/>
      <c r="L162" s="73"/>
      <c r="M162" s="73"/>
      <c r="N162" s="73"/>
      <c r="O162" s="11"/>
    </row>
    <row r="163" spans="1:15" s="8" customFormat="1" x14ac:dyDescent="0.25">
      <c r="A163" s="15"/>
      <c r="B163" s="20"/>
      <c r="C163" s="34"/>
      <c r="D163" s="34"/>
      <c r="E163" s="73"/>
      <c r="F163" s="73"/>
      <c r="G163" s="73"/>
      <c r="H163" s="73"/>
      <c r="I163" s="73"/>
      <c r="J163" s="73"/>
      <c r="K163" s="73"/>
      <c r="L163" s="73"/>
      <c r="M163" s="73"/>
      <c r="N163" s="73"/>
      <c r="O163" s="11"/>
    </row>
    <row r="164" spans="1:15" s="8" customFormat="1" x14ac:dyDescent="0.25">
      <c r="A164" s="15"/>
      <c r="B164" s="20"/>
      <c r="C164" s="34"/>
      <c r="D164" s="34"/>
      <c r="E164" s="73"/>
      <c r="F164" s="73"/>
      <c r="G164" s="73"/>
      <c r="H164" s="73"/>
      <c r="I164" s="73"/>
      <c r="J164" s="73"/>
      <c r="K164" s="73"/>
      <c r="L164" s="73"/>
      <c r="M164" s="73"/>
      <c r="N164" s="73"/>
      <c r="O164" s="11"/>
    </row>
    <row r="165" spans="1:15" s="8" customFormat="1" x14ac:dyDescent="0.25">
      <c r="A165" s="15"/>
      <c r="B165" s="20"/>
      <c r="C165" s="34"/>
      <c r="D165" s="34"/>
      <c r="E165" s="73"/>
      <c r="F165" s="73"/>
      <c r="G165" s="73"/>
      <c r="H165" s="73"/>
      <c r="I165" s="73"/>
      <c r="J165" s="73"/>
      <c r="K165" s="73"/>
      <c r="L165" s="73"/>
      <c r="M165" s="73"/>
      <c r="N165" s="73"/>
      <c r="O165" s="11"/>
    </row>
    <row r="166" spans="1:15" s="8" customFormat="1" x14ac:dyDescent="0.25">
      <c r="A166" s="15"/>
      <c r="B166" s="20"/>
      <c r="C166" s="34"/>
      <c r="D166" s="34"/>
      <c r="E166" s="73"/>
      <c r="F166" s="73"/>
      <c r="G166" s="73"/>
      <c r="H166" s="73"/>
      <c r="I166" s="73"/>
      <c r="J166" s="73"/>
      <c r="K166" s="73"/>
      <c r="L166" s="73"/>
      <c r="M166" s="73"/>
      <c r="N166" s="73"/>
      <c r="O166" s="11"/>
    </row>
    <row r="167" spans="1:15" s="8" customFormat="1" x14ac:dyDescent="0.25">
      <c r="A167" s="15"/>
      <c r="B167" s="20"/>
      <c r="C167" s="34"/>
      <c r="D167" s="34"/>
      <c r="E167" s="73"/>
      <c r="F167" s="73"/>
      <c r="G167" s="73"/>
      <c r="H167" s="73"/>
      <c r="I167" s="73"/>
      <c r="J167" s="73"/>
      <c r="K167" s="73"/>
      <c r="L167" s="73"/>
      <c r="M167" s="73"/>
      <c r="N167" s="73"/>
      <c r="O167" s="11"/>
    </row>
    <row r="168" spans="1:15" s="8" customFormat="1" x14ac:dyDescent="0.25">
      <c r="A168" s="15"/>
      <c r="B168" s="20"/>
      <c r="C168" s="34"/>
      <c r="D168" s="34"/>
      <c r="E168" s="73"/>
      <c r="F168" s="73"/>
      <c r="G168" s="73"/>
      <c r="H168" s="73"/>
      <c r="I168" s="73"/>
      <c r="J168" s="73"/>
      <c r="K168" s="73"/>
      <c r="L168" s="73"/>
      <c r="M168" s="73"/>
      <c r="N168" s="73"/>
      <c r="O168" s="11"/>
    </row>
    <row r="169" spans="1:15" s="8" customFormat="1" x14ac:dyDescent="0.25">
      <c r="A169" s="15"/>
      <c r="B169" s="20"/>
      <c r="C169" s="34"/>
      <c r="D169" s="34"/>
      <c r="E169" s="73"/>
      <c r="F169" s="73"/>
      <c r="G169" s="73"/>
      <c r="H169" s="73"/>
      <c r="I169" s="73"/>
      <c r="J169" s="73"/>
      <c r="K169" s="73"/>
      <c r="L169" s="73"/>
      <c r="M169" s="73"/>
      <c r="N169" s="73"/>
      <c r="O169" s="11"/>
    </row>
    <row r="170" spans="1:15" s="8" customFormat="1" x14ac:dyDescent="0.25">
      <c r="A170" s="15"/>
      <c r="B170" s="20"/>
      <c r="C170" s="34"/>
      <c r="D170" s="34"/>
      <c r="E170" s="73"/>
      <c r="F170" s="73"/>
      <c r="G170" s="73"/>
      <c r="H170" s="73"/>
      <c r="I170" s="73"/>
      <c r="J170" s="73"/>
      <c r="K170" s="73"/>
      <c r="L170" s="73"/>
      <c r="M170" s="73"/>
      <c r="N170" s="73"/>
      <c r="O170" s="11"/>
    </row>
    <row r="171" spans="1:15" s="8" customFormat="1" x14ac:dyDescent="0.25">
      <c r="A171" s="15"/>
      <c r="B171" s="20"/>
      <c r="C171" s="34"/>
      <c r="D171" s="34"/>
      <c r="E171" s="73"/>
      <c r="F171" s="73"/>
      <c r="G171" s="73"/>
      <c r="H171" s="73"/>
      <c r="I171" s="73"/>
      <c r="J171" s="73"/>
      <c r="K171" s="73"/>
      <c r="L171" s="73"/>
      <c r="M171" s="73"/>
      <c r="N171" s="73"/>
      <c r="O171" s="11"/>
    </row>
    <row r="172" spans="1:15" s="8" customFormat="1" x14ac:dyDescent="0.25">
      <c r="A172" s="15"/>
      <c r="B172" s="20"/>
      <c r="C172" s="34"/>
      <c r="D172" s="34"/>
      <c r="E172" s="73"/>
      <c r="F172" s="73"/>
      <c r="G172" s="73"/>
      <c r="H172" s="73"/>
      <c r="I172" s="73"/>
      <c r="J172" s="73"/>
      <c r="K172" s="73"/>
      <c r="L172" s="73"/>
      <c r="M172" s="73"/>
      <c r="N172" s="73"/>
      <c r="O172" s="11"/>
    </row>
    <row r="173" spans="1:15" s="8" customFormat="1" x14ac:dyDescent="0.25">
      <c r="A173" s="15"/>
      <c r="B173" s="20"/>
      <c r="C173" s="34"/>
      <c r="D173" s="34"/>
      <c r="E173" s="73"/>
      <c r="F173" s="73"/>
      <c r="G173" s="73"/>
      <c r="H173" s="73"/>
      <c r="I173" s="73"/>
      <c r="J173" s="73"/>
      <c r="K173" s="73"/>
      <c r="L173" s="73"/>
      <c r="M173" s="73"/>
      <c r="N173" s="73"/>
      <c r="O173" s="11"/>
    </row>
    <row r="174" spans="1:15" s="8" customFormat="1" x14ac:dyDescent="0.25">
      <c r="A174" s="15"/>
      <c r="B174" s="20"/>
      <c r="C174" s="34"/>
      <c r="D174" s="34"/>
      <c r="E174" s="73"/>
      <c r="F174" s="73"/>
      <c r="G174" s="73"/>
      <c r="H174" s="73"/>
      <c r="I174" s="73"/>
      <c r="J174" s="73"/>
      <c r="K174" s="73"/>
      <c r="L174" s="73"/>
      <c r="M174" s="73"/>
      <c r="N174" s="73"/>
      <c r="O174" s="11"/>
    </row>
    <row r="175" spans="1:15" s="8" customFormat="1" x14ac:dyDescent="0.25">
      <c r="A175" s="15"/>
      <c r="B175" s="20"/>
      <c r="C175" s="34"/>
      <c r="D175" s="34"/>
      <c r="E175" s="73"/>
      <c r="F175" s="73"/>
      <c r="G175" s="73"/>
      <c r="H175" s="73"/>
      <c r="I175" s="73"/>
      <c r="J175" s="73"/>
      <c r="K175" s="73"/>
      <c r="L175" s="73"/>
      <c r="M175" s="73"/>
      <c r="N175" s="73"/>
      <c r="O175" s="11"/>
    </row>
    <row r="176" spans="1:15" s="8" customFormat="1" x14ac:dyDescent="0.25">
      <c r="A176" s="15"/>
      <c r="B176" s="20"/>
      <c r="C176" s="34"/>
      <c r="D176" s="34"/>
      <c r="E176" s="73"/>
      <c r="F176" s="73"/>
      <c r="G176" s="73"/>
      <c r="H176" s="73"/>
      <c r="I176" s="73"/>
      <c r="J176" s="73"/>
      <c r="K176" s="73"/>
      <c r="L176" s="73"/>
      <c r="M176" s="73"/>
      <c r="N176" s="73"/>
      <c r="O176" s="11"/>
    </row>
    <row r="177" spans="1:15" s="8" customFormat="1" x14ac:dyDescent="0.25">
      <c r="A177" s="15"/>
      <c r="B177" s="20"/>
      <c r="C177" s="34"/>
      <c r="D177" s="34"/>
      <c r="E177" s="73"/>
      <c r="F177" s="73"/>
      <c r="G177" s="73"/>
      <c r="H177" s="73"/>
      <c r="I177" s="73"/>
      <c r="J177" s="73"/>
      <c r="K177" s="73"/>
      <c r="L177" s="73"/>
      <c r="M177" s="73"/>
      <c r="N177" s="73"/>
      <c r="O177" s="11"/>
    </row>
    <row r="178" spans="1:15" s="8" customFormat="1" x14ac:dyDescent="0.25">
      <c r="A178" s="15"/>
      <c r="B178" s="20"/>
      <c r="C178" s="34"/>
      <c r="D178" s="34"/>
      <c r="E178" s="73"/>
      <c r="F178" s="73"/>
      <c r="G178" s="73"/>
      <c r="H178" s="73"/>
      <c r="I178" s="73"/>
      <c r="J178" s="73"/>
      <c r="K178" s="73"/>
      <c r="L178" s="73"/>
      <c r="M178" s="73"/>
      <c r="N178" s="73"/>
      <c r="O178" s="11"/>
    </row>
    <row r="179" spans="1:15" s="8" customFormat="1" x14ac:dyDescent="0.25">
      <c r="A179" s="15"/>
      <c r="B179" s="20"/>
      <c r="C179" s="34"/>
      <c r="D179" s="34"/>
      <c r="E179" s="73"/>
      <c r="F179" s="73"/>
      <c r="G179" s="73"/>
      <c r="H179" s="73"/>
      <c r="I179" s="73"/>
      <c r="J179" s="73"/>
      <c r="K179" s="73"/>
      <c r="L179" s="73"/>
      <c r="M179" s="73"/>
      <c r="N179" s="73"/>
      <c r="O179" s="11"/>
    </row>
    <row r="180" spans="1:15" s="8" customFormat="1" x14ac:dyDescent="0.25">
      <c r="A180" s="15"/>
      <c r="B180" s="20"/>
      <c r="C180" s="34"/>
      <c r="D180" s="34"/>
      <c r="E180" s="73"/>
      <c r="F180" s="73"/>
      <c r="G180" s="73"/>
      <c r="H180" s="73"/>
      <c r="I180" s="73"/>
      <c r="J180" s="73"/>
      <c r="K180" s="73"/>
      <c r="L180" s="73"/>
      <c r="M180" s="73"/>
      <c r="N180" s="73"/>
      <c r="O180" s="11"/>
    </row>
    <row r="181" spans="1:15" s="8" customFormat="1" x14ac:dyDescent="0.25">
      <c r="A181" s="15"/>
      <c r="B181" s="20"/>
      <c r="C181" s="34"/>
      <c r="D181" s="34"/>
      <c r="E181" s="73"/>
      <c r="F181" s="73"/>
      <c r="G181" s="73"/>
      <c r="H181" s="73"/>
      <c r="I181" s="73"/>
      <c r="J181" s="73"/>
      <c r="K181" s="73"/>
      <c r="L181" s="73"/>
      <c r="M181" s="73"/>
      <c r="N181" s="73"/>
      <c r="O181" s="11"/>
    </row>
    <row r="182" spans="1:15" s="8" customFormat="1" x14ac:dyDescent="0.25">
      <c r="A182" s="15"/>
      <c r="B182" s="20"/>
      <c r="C182" s="34"/>
      <c r="D182" s="34"/>
      <c r="E182" s="73"/>
      <c r="F182" s="73"/>
      <c r="G182" s="73"/>
      <c r="H182" s="73"/>
      <c r="I182" s="73"/>
      <c r="J182" s="73"/>
      <c r="K182" s="73"/>
      <c r="L182" s="73"/>
      <c r="M182" s="73"/>
      <c r="N182" s="73"/>
      <c r="O182" s="11"/>
    </row>
    <row r="183" spans="1:15" s="8" customFormat="1" x14ac:dyDescent="0.25">
      <c r="A183" s="15"/>
      <c r="B183" s="20"/>
      <c r="C183" s="34"/>
      <c r="D183" s="34"/>
      <c r="E183" s="73"/>
      <c r="F183" s="73"/>
      <c r="G183" s="73"/>
      <c r="H183" s="73"/>
      <c r="I183" s="73"/>
      <c r="J183" s="73"/>
      <c r="K183" s="73"/>
      <c r="L183" s="73"/>
      <c r="M183" s="73"/>
      <c r="N183" s="73"/>
      <c r="O183" s="11"/>
    </row>
    <row r="184" spans="1:15" s="8" customFormat="1" x14ac:dyDescent="0.25">
      <c r="A184" s="15"/>
      <c r="B184" s="20"/>
      <c r="C184" s="34"/>
      <c r="D184" s="34"/>
      <c r="E184" s="73"/>
      <c r="F184" s="73"/>
      <c r="G184" s="73"/>
      <c r="H184" s="73"/>
      <c r="I184" s="73"/>
      <c r="J184" s="73"/>
      <c r="K184" s="73"/>
      <c r="L184" s="73"/>
      <c r="M184" s="73"/>
      <c r="N184" s="73"/>
      <c r="O184" s="11"/>
    </row>
    <row r="185" spans="1:15" s="8" customFormat="1" x14ac:dyDescent="0.25">
      <c r="A185" s="15"/>
      <c r="B185" s="20"/>
      <c r="C185" s="34"/>
      <c r="D185" s="34"/>
      <c r="E185" s="73"/>
      <c r="F185" s="73"/>
      <c r="G185" s="73"/>
      <c r="H185" s="73"/>
      <c r="I185" s="73"/>
      <c r="J185" s="73"/>
      <c r="K185" s="73"/>
      <c r="L185" s="73"/>
      <c r="M185" s="73"/>
      <c r="N185" s="73"/>
      <c r="O185" s="11"/>
    </row>
    <row r="186" spans="1:15" s="8" customFormat="1" x14ac:dyDescent="0.25">
      <c r="A186" s="15"/>
      <c r="B186" s="20"/>
      <c r="C186" s="34"/>
      <c r="D186" s="34"/>
      <c r="E186" s="73"/>
      <c r="F186" s="73"/>
      <c r="G186" s="73"/>
      <c r="H186" s="73"/>
      <c r="I186" s="73"/>
      <c r="J186" s="73"/>
      <c r="K186" s="73"/>
      <c r="L186" s="73"/>
      <c r="M186" s="73"/>
      <c r="N186" s="73"/>
      <c r="O186" s="11"/>
    </row>
    <row r="187" spans="1:15" s="8" customFormat="1" x14ac:dyDescent="0.25">
      <c r="A187" s="15"/>
      <c r="B187" s="20"/>
      <c r="C187" s="34"/>
      <c r="D187" s="34"/>
      <c r="E187" s="73"/>
      <c r="F187" s="73"/>
      <c r="G187" s="73"/>
      <c r="H187" s="73"/>
      <c r="I187" s="73"/>
      <c r="J187" s="73"/>
      <c r="K187" s="73"/>
      <c r="L187" s="73"/>
      <c r="M187" s="73"/>
      <c r="N187" s="73"/>
      <c r="O187" s="11"/>
    </row>
    <row r="188" spans="1:15" s="8" customFormat="1" x14ac:dyDescent="0.25">
      <c r="A188" s="15"/>
      <c r="B188" s="20"/>
      <c r="C188" s="34"/>
      <c r="D188" s="34"/>
      <c r="E188" s="73"/>
      <c r="F188" s="73"/>
      <c r="G188" s="73"/>
      <c r="H188" s="73"/>
      <c r="I188" s="73"/>
      <c r="J188" s="73"/>
      <c r="K188" s="73"/>
      <c r="L188" s="73"/>
      <c r="M188" s="73"/>
      <c r="N188" s="73"/>
      <c r="O188" s="11"/>
    </row>
    <row r="189" spans="1:15" s="8" customFormat="1" x14ac:dyDescent="0.25">
      <c r="A189" s="15"/>
      <c r="B189" s="20"/>
      <c r="C189" s="34"/>
      <c r="D189" s="34"/>
      <c r="E189" s="73"/>
      <c r="F189" s="73"/>
      <c r="G189" s="73"/>
      <c r="H189" s="73"/>
      <c r="I189" s="73"/>
      <c r="J189" s="73"/>
      <c r="K189" s="73"/>
      <c r="L189" s="73"/>
      <c r="M189" s="73"/>
      <c r="N189" s="73"/>
      <c r="O189" s="11"/>
    </row>
    <row r="190" spans="1:15" s="8" customFormat="1" x14ac:dyDescent="0.25">
      <c r="A190" s="15"/>
      <c r="B190" s="20"/>
      <c r="C190" s="34"/>
      <c r="D190" s="34"/>
      <c r="E190" s="73"/>
      <c r="F190" s="73"/>
      <c r="G190" s="73"/>
      <c r="H190" s="73"/>
      <c r="I190" s="73"/>
      <c r="J190" s="73"/>
      <c r="K190" s="73"/>
      <c r="L190" s="73"/>
      <c r="M190" s="73"/>
      <c r="N190" s="73"/>
      <c r="O190" s="11"/>
    </row>
    <row r="191" spans="1:15" s="8" customFormat="1" x14ac:dyDescent="0.25">
      <c r="A191" s="15"/>
      <c r="B191" s="20"/>
      <c r="C191" s="34"/>
      <c r="D191" s="34"/>
      <c r="E191" s="73"/>
      <c r="F191" s="73"/>
      <c r="G191" s="73"/>
      <c r="H191" s="73"/>
      <c r="I191" s="73"/>
      <c r="J191" s="73"/>
      <c r="K191" s="73"/>
      <c r="L191" s="73"/>
      <c r="M191" s="73"/>
      <c r="N191" s="73"/>
      <c r="O191" s="11"/>
    </row>
    <row r="192" spans="1:15" s="8" customFormat="1" x14ac:dyDescent="0.25">
      <c r="A192" s="15"/>
      <c r="B192" s="20"/>
      <c r="C192" s="34"/>
      <c r="D192" s="34"/>
      <c r="E192" s="73"/>
      <c r="F192" s="73"/>
      <c r="G192" s="73"/>
      <c r="H192" s="73"/>
      <c r="I192" s="73"/>
      <c r="J192" s="73"/>
      <c r="K192" s="73"/>
      <c r="L192" s="73"/>
      <c r="M192" s="73"/>
      <c r="N192" s="73"/>
      <c r="O192" s="11"/>
    </row>
    <row r="193" spans="1:15" s="8" customFormat="1" x14ac:dyDescent="0.25">
      <c r="A193" s="15"/>
      <c r="B193" s="20"/>
      <c r="C193" s="34"/>
      <c r="D193" s="34"/>
      <c r="E193" s="73"/>
      <c r="F193" s="73"/>
      <c r="G193" s="73"/>
      <c r="H193" s="73"/>
      <c r="I193" s="73"/>
      <c r="J193" s="73"/>
      <c r="K193" s="73"/>
      <c r="L193" s="73"/>
      <c r="M193" s="73"/>
      <c r="N193" s="73"/>
      <c r="O193" s="11"/>
    </row>
    <row r="194" spans="1:15" s="8" customFormat="1" x14ac:dyDescent="0.25">
      <c r="A194" s="15"/>
      <c r="B194" s="20"/>
      <c r="C194" s="34"/>
      <c r="D194" s="34"/>
      <c r="E194" s="73"/>
      <c r="F194" s="73"/>
      <c r="G194" s="73"/>
      <c r="H194" s="73"/>
      <c r="I194" s="73"/>
      <c r="J194" s="73"/>
      <c r="K194" s="73"/>
      <c r="L194" s="73"/>
      <c r="M194" s="73"/>
      <c r="N194" s="73"/>
      <c r="O194" s="11"/>
    </row>
    <row r="195" spans="1:15" s="8" customFormat="1" x14ac:dyDescent="0.25">
      <c r="A195" s="15"/>
      <c r="B195" s="20"/>
      <c r="C195" s="34"/>
      <c r="D195" s="34"/>
      <c r="E195" s="73"/>
      <c r="F195" s="73"/>
      <c r="G195" s="73"/>
      <c r="H195" s="73"/>
      <c r="I195" s="73"/>
      <c r="J195" s="73"/>
      <c r="K195" s="73"/>
      <c r="L195" s="73"/>
      <c r="M195" s="73"/>
      <c r="N195" s="73"/>
      <c r="O195" s="11"/>
    </row>
    <row r="196" spans="1:15" s="8" customFormat="1" x14ac:dyDescent="0.25">
      <c r="A196" s="15"/>
      <c r="B196" s="20"/>
      <c r="C196" s="34"/>
      <c r="D196" s="34"/>
      <c r="E196" s="73"/>
      <c r="F196" s="73"/>
      <c r="G196" s="73"/>
      <c r="H196" s="73"/>
      <c r="I196" s="73"/>
      <c r="J196" s="73"/>
      <c r="K196" s="73"/>
      <c r="L196" s="73"/>
      <c r="M196" s="73"/>
      <c r="N196" s="73"/>
      <c r="O196" s="11"/>
    </row>
    <row r="197" spans="1:15" s="8" customFormat="1" x14ac:dyDescent="0.25">
      <c r="A197" s="15"/>
      <c r="B197" s="20"/>
      <c r="C197" s="34"/>
      <c r="D197" s="34"/>
      <c r="E197" s="73"/>
      <c r="F197" s="73"/>
      <c r="G197" s="73"/>
      <c r="H197" s="73"/>
      <c r="I197" s="73"/>
      <c r="J197" s="73"/>
      <c r="K197" s="73"/>
      <c r="L197" s="73"/>
      <c r="M197" s="73"/>
      <c r="N197" s="73"/>
      <c r="O197" s="11"/>
    </row>
    <row r="198" spans="1:15" s="8" customFormat="1" x14ac:dyDescent="0.25">
      <c r="A198" s="15"/>
      <c r="B198" s="20"/>
      <c r="C198" s="34"/>
      <c r="D198" s="34"/>
      <c r="E198" s="73"/>
      <c r="F198" s="73"/>
      <c r="G198" s="73"/>
      <c r="H198" s="73"/>
      <c r="I198" s="73"/>
      <c r="J198" s="73"/>
      <c r="K198" s="73"/>
      <c r="L198" s="73"/>
      <c r="M198" s="73"/>
      <c r="N198" s="73"/>
      <c r="O198" s="11"/>
    </row>
    <row r="199" spans="1:15" s="8" customFormat="1" x14ac:dyDescent="0.25">
      <c r="A199" s="15"/>
      <c r="B199" s="20"/>
      <c r="C199" s="34"/>
      <c r="D199" s="34"/>
      <c r="E199" s="73"/>
      <c r="F199" s="73"/>
      <c r="G199" s="73"/>
      <c r="H199" s="73"/>
      <c r="I199" s="73"/>
      <c r="J199" s="73"/>
      <c r="K199" s="73"/>
      <c r="L199" s="73"/>
      <c r="M199" s="73"/>
      <c r="N199" s="73"/>
      <c r="O199" s="11"/>
    </row>
    <row r="200" spans="1:15" s="8" customFormat="1" x14ac:dyDescent="0.25">
      <c r="A200" s="15"/>
      <c r="B200" s="20"/>
      <c r="C200" s="34"/>
      <c r="D200" s="34"/>
      <c r="E200" s="73"/>
      <c r="F200" s="73"/>
      <c r="G200" s="73"/>
      <c r="H200" s="73"/>
      <c r="I200" s="73"/>
      <c r="J200" s="73"/>
      <c r="K200" s="73"/>
      <c r="L200" s="73"/>
      <c r="M200" s="73"/>
      <c r="N200" s="73"/>
      <c r="O200" s="11"/>
    </row>
    <row r="201" spans="1:15" s="8" customFormat="1" x14ac:dyDescent="0.25">
      <c r="A201" s="15"/>
      <c r="B201" s="20"/>
      <c r="C201" s="34"/>
      <c r="D201" s="34"/>
      <c r="E201" s="73"/>
      <c r="F201" s="73"/>
      <c r="G201" s="73"/>
      <c r="H201" s="73"/>
      <c r="I201" s="73"/>
      <c r="J201" s="73"/>
      <c r="K201" s="73"/>
      <c r="L201" s="73"/>
      <c r="M201" s="73"/>
      <c r="N201" s="73"/>
      <c r="O201" s="11"/>
    </row>
    <row r="202" spans="1:15" s="8" customFormat="1" x14ac:dyDescent="0.25">
      <c r="A202" s="15"/>
      <c r="B202" s="20"/>
      <c r="C202" s="34"/>
      <c r="D202" s="34"/>
      <c r="E202" s="73"/>
      <c r="F202" s="73"/>
      <c r="G202" s="73"/>
      <c r="H202" s="73"/>
      <c r="I202" s="73"/>
      <c r="J202" s="73"/>
      <c r="K202" s="73"/>
      <c r="L202" s="73"/>
      <c r="M202" s="73"/>
      <c r="N202" s="73"/>
      <c r="O202" s="11"/>
    </row>
    <row r="203" spans="1:15" s="8" customFormat="1" x14ac:dyDescent="0.25">
      <c r="A203" s="15"/>
      <c r="B203" s="20"/>
      <c r="C203" s="34"/>
      <c r="D203" s="34"/>
      <c r="E203" s="73"/>
      <c r="F203" s="73"/>
      <c r="G203" s="73"/>
      <c r="H203" s="73"/>
      <c r="I203" s="73"/>
      <c r="J203" s="73"/>
      <c r="K203" s="73"/>
      <c r="L203" s="73"/>
      <c r="M203" s="73"/>
      <c r="N203" s="73"/>
      <c r="O203" s="11"/>
    </row>
    <row r="204" spans="1:15" s="8" customFormat="1" x14ac:dyDescent="0.25">
      <c r="A204" s="15"/>
      <c r="B204" s="20"/>
      <c r="C204" s="34"/>
      <c r="D204" s="34"/>
      <c r="E204" s="73"/>
      <c r="F204" s="73"/>
      <c r="G204" s="73"/>
      <c r="H204" s="73"/>
      <c r="I204" s="73"/>
      <c r="J204" s="73"/>
      <c r="K204" s="73"/>
      <c r="L204" s="73"/>
      <c r="M204" s="73"/>
      <c r="N204" s="73"/>
      <c r="O204" s="11"/>
    </row>
    <row r="205" spans="1:15" s="8" customFormat="1" x14ac:dyDescent="0.25">
      <c r="A205" s="15"/>
      <c r="B205" s="20"/>
      <c r="C205" s="34"/>
      <c r="D205" s="34"/>
      <c r="E205" s="73"/>
      <c r="F205" s="73"/>
      <c r="G205" s="73"/>
      <c r="H205" s="73"/>
      <c r="I205" s="73"/>
      <c r="J205" s="73"/>
      <c r="K205" s="73"/>
      <c r="L205" s="73"/>
      <c r="M205" s="73"/>
      <c r="N205" s="73"/>
      <c r="O205" s="11"/>
    </row>
    <row r="206" spans="1:15" s="8" customFormat="1" x14ac:dyDescent="0.25">
      <c r="A206" s="15"/>
      <c r="B206" s="20"/>
      <c r="C206" s="34"/>
      <c r="D206" s="34"/>
      <c r="E206" s="73"/>
      <c r="F206" s="73"/>
      <c r="G206" s="73"/>
      <c r="H206" s="73"/>
      <c r="I206" s="73"/>
      <c r="J206" s="73"/>
      <c r="K206" s="73"/>
      <c r="L206" s="73"/>
      <c r="M206" s="73"/>
      <c r="N206" s="73"/>
      <c r="O206" s="11"/>
    </row>
    <row r="207" spans="1:15" s="8" customFormat="1" x14ac:dyDescent="0.25">
      <c r="A207" s="15"/>
      <c r="B207" s="20"/>
      <c r="C207" s="34"/>
      <c r="D207" s="34"/>
      <c r="E207" s="73"/>
      <c r="F207" s="73"/>
      <c r="G207" s="73"/>
      <c r="H207" s="73"/>
      <c r="I207" s="73"/>
      <c r="J207" s="73"/>
      <c r="K207" s="73"/>
      <c r="L207" s="73"/>
      <c r="M207" s="73"/>
      <c r="N207" s="73"/>
      <c r="O207" s="11"/>
    </row>
    <row r="208" spans="1:15" s="8" customFormat="1" x14ac:dyDescent="0.25">
      <c r="A208" s="15"/>
      <c r="B208" s="20"/>
      <c r="C208" s="34"/>
      <c r="D208" s="34"/>
      <c r="E208" s="73"/>
      <c r="F208" s="73"/>
      <c r="G208" s="73"/>
      <c r="H208" s="73"/>
      <c r="I208" s="73"/>
      <c r="J208" s="73"/>
      <c r="K208" s="73"/>
      <c r="L208" s="73"/>
      <c r="M208" s="73"/>
      <c r="N208" s="73"/>
      <c r="O208" s="11"/>
    </row>
    <row r="209" spans="1:15" s="8" customFormat="1" x14ac:dyDescent="0.25">
      <c r="A209" s="15"/>
      <c r="B209" s="20"/>
      <c r="C209" s="34"/>
      <c r="D209" s="34"/>
      <c r="E209" s="73"/>
      <c r="F209" s="73"/>
      <c r="G209" s="73"/>
      <c r="H209" s="73"/>
      <c r="I209" s="73"/>
      <c r="J209" s="73"/>
      <c r="K209" s="73"/>
      <c r="L209" s="73"/>
      <c r="M209" s="73"/>
      <c r="N209" s="73"/>
      <c r="O209" s="11"/>
    </row>
    <row r="210" spans="1:15" s="8" customFormat="1" x14ac:dyDescent="0.25">
      <c r="A210" s="15"/>
      <c r="B210" s="20"/>
      <c r="C210" s="34"/>
      <c r="D210" s="34"/>
      <c r="E210" s="73"/>
      <c r="F210" s="73"/>
      <c r="G210" s="73"/>
      <c r="H210" s="73"/>
      <c r="I210" s="73"/>
      <c r="J210" s="73"/>
      <c r="K210" s="73"/>
      <c r="L210" s="73"/>
      <c r="M210" s="73"/>
      <c r="N210" s="73"/>
      <c r="O210" s="11"/>
    </row>
    <row r="211" spans="1:15" s="8" customFormat="1" x14ac:dyDescent="0.25">
      <c r="A211" s="15"/>
      <c r="B211" s="20"/>
      <c r="C211" s="34"/>
      <c r="D211" s="34"/>
      <c r="E211" s="73"/>
      <c r="F211" s="73"/>
      <c r="G211" s="73"/>
      <c r="H211" s="73"/>
      <c r="I211" s="73"/>
      <c r="J211" s="73"/>
      <c r="K211" s="73"/>
      <c r="L211" s="73"/>
      <c r="M211" s="73"/>
      <c r="N211" s="73"/>
      <c r="O211" s="11"/>
    </row>
    <row r="212" spans="1:15" s="8" customFormat="1" x14ac:dyDescent="0.25">
      <c r="A212" s="15"/>
      <c r="B212" s="20"/>
      <c r="C212" s="34"/>
      <c r="D212" s="34"/>
      <c r="E212" s="73"/>
      <c r="F212" s="73"/>
      <c r="G212" s="73"/>
      <c r="H212" s="73"/>
      <c r="I212" s="73"/>
      <c r="J212" s="73"/>
      <c r="K212" s="73"/>
      <c r="L212" s="73"/>
      <c r="M212" s="73"/>
      <c r="N212" s="73"/>
      <c r="O212" s="11"/>
    </row>
    <row r="213" spans="1:15" s="8" customFormat="1" x14ac:dyDescent="0.25">
      <c r="A213" s="15"/>
      <c r="B213" s="20"/>
      <c r="C213" s="34"/>
      <c r="D213" s="34"/>
      <c r="E213" s="73"/>
      <c r="F213" s="73"/>
      <c r="G213" s="73"/>
      <c r="H213" s="73"/>
      <c r="I213" s="73"/>
      <c r="J213" s="73"/>
      <c r="K213" s="73"/>
      <c r="L213" s="73"/>
      <c r="M213" s="73"/>
      <c r="N213" s="73"/>
      <c r="O213" s="11"/>
    </row>
    <row r="214" spans="1:15" s="8" customFormat="1" x14ac:dyDescent="0.25">
      <c r="A214" s="15"/>
      <c r="B214" s="20"/>
      <c r="C214" s="34"/>
      <c r="D214" s="34"/>
      <c r="E214" s="73"/>
      <c r="F214" s="73"/>
      <c r="G214" s="73"/>
      <c r="H214" s="73"/>
      <c r="I214" s="73"/>
      <c r="J214" s="73"/>
      <c r="K214" s="73"/>
      <c r="L214" s="73"/>
      <c r="M214" s="73"/>
      <c r="N214" s="73"/>
      <c r="O214" s="11"/>
    </row>
    <row r="215" spans="1:15" s="8" customFormat="1" x14ac:dyDescent="0.25">
      <c r="A215" s="15"/>
      <c r="B215" s="20"/>
      <c r="C215" s="34"/>
      <c r="D215" s="34"/>
      <c r="E215" s="73"/>
      <c r="F215" s="73"/>
      <c r="G215" s="73"/>
      <c r="H215" s="73"/>
      <c r="I215" s="73"/>
      <c r="J215" s="73"/>
      <c r="K215" s="73"/>
      <c r="L215" s="73"/>
      <c r="M215" s="73"/>
      <c r="N215" s="73"/>
      <c r="O215" s="11"/>
    </row>
    <row r="216" spans="1:15" s="8" customFormat="1" x14ac:dyDescent="0.25">
      <c r="A216" s="15"/>
      <c r="B216" s="20"/>
      <c r="C216" s="34"/>
      <c r="D216" s="34"/>
      <c r="E216" s="73"/>
      <c r="F216" s="73"/>
      <c r="G216" s="73"/>
      <c r="H216" s="73"/>
      <c r="I216" s="73"/>
      <c r="J216" s="73"/>
      <c r="K216" s="73"/>
      <c r="L216" s="73"/>
      <c r="M216" s="73"/>
      <c r="N216" s="73"/>
      <c r="O216" s="11"/>
    </row>
    <row r="217" spans="1:15" s="8" customFormat="1" x14ac:dyDescent="0.25">
      <c r="A217" s="15"/>
      <c r="B217" s="20"/>
      <c r="C217" s="34"/>
      <c r="D217" s="34"/>
      <c r="E217" s="73"/>
      <c r="F217" s="73"/>
      <c r="G217" s="73"/>
      <c r="H217" s="73"/>
      <c r="I217" s="73"/>
      <c r="J217" s="73"/>
      <c r="K217" s="73"/>
      <c r="L217" s="73"/>
      <c r="M217" s="73"/>
      <c r="N217" s="73"/>
      <c r="O217" s="11"/>
    </row>
    <row r="218" spans="1:15" s="8" customFormat="1" x14ac:dyDescent="0.25">
      <c r="A218" s="15"/>
      <c r="B218" s="20"/>
      <c r="C218" s="34"/>
      <c r="D218" s="34"/>
      <c r="E218" s="73"/>
      <c r="F218" s="73"/>
      <c r="G218" s="73"/>
      <c r="H218" s="73"/>
      <c r="I218" s="73"/>
      <c r="J218" s="73"/>
      <c r="K218" s="73"/>
      <c r="L218" s="73"/>
      <c r="M218" s="73"/>
      <c r="N218" s="73"/>
      <c r="O218" s="11"/>
    </row>
    <row r="219" spans="1:15" s="8" customFormat="1" x14ac:dyDescent="0.25">
      <c r="A219" s="15"/>
      <c r="B219" s="20"/>
      <c r="C219" s="34"/>
      <c r="D219" s="34"/>
      <c r="E219" s="73"/>
      <c r="F219" s="73"/>
      <c r="G219" s="73"/>
      <c r="H219" s="73"/>
      <c r="I219" s="73"/>
      <c r="J219" s="73"/>
      <c r="K219" s="73"/>
      <c r="L219" s="73"/>
      <c r="M219" s="73"/>
      <c r="N219" s="73"/>
      <c r="O219" s="11"/>
    </row>
    <row r="220" spans="1:15" s="8" customFormat="1" x14ac:dyDescent="0.25">
      <c r="A220" s="15"/>
      <c r="B220" s="20"/>
      <c r="C220" s="34"/>
      <c r="D220" s="34"/>
      <c r="E220" s="73"/>
      <c r="F220" s="73"/>
      <c r="G220" s="73"/>
      <c r="H220" s="73"/>
      <c r="I220" s="73"/>
      <c r="J220" s="73"/>
      <c r="K220" s="73"/>
      <c r="L220" s="73"/>
      <c r="M220" s="73"/>
      <c r="N220" s="73"/>
      <c r="O220" s="11"/>
    </row>
    <row r="221" spans="1:15" s="8" customFormat="1" x14ac:dyDescent="0.25">
      <c r="A221" s="15"/>
      <c r="B221" s="20"/>
      <c r="C221" s="34"/>
      <c r="D221" s="34"/>
      <c r="E221" s="73"/>
      <c r="F221" s="73"/>
      <c r="G221" s="73"/>
      <c r="H221" s="73"/>
      <c r="I221" s="73"/>
      <c r="J221" s="73"/>
      <c r="K221" s="73"/>
      <c r="L221" s="73"/>
      <c r="M221" s="73"/>
      <c r="N221" s="73"/>
      <c r="O221" s="11"/>
    </row>
    <row r="222" spans="1:15" s="8" customFormat="1" x14ac:dyDescent="0.25">
      <c r="A222" s="15"/>
      <c r="B222" s="20"/>
      <c r="C222" s="34"/>
      <c r="D222" s="34"/>
      <c r="E222" s="73"/>
      <c r="F222" s="73"/>
      <c r="G222" s="73"/>
      <c r="H222" s="73"/>
      <c r="I222" s="73"/>
      <c r="J222" s="73"/>
      <c r="K222" s="73"/>
      <c r="L222" s="73"/>
      <c r="M222" s="73"/>
      <c r="N222" s="73"/>
      <c r="O222" s="11"/>
    </row>
    <row r="223" spans="1:15" s="8" customFormat="1" x14ac:dyDescent="0.25">
      <c r="A223" s="15"/>
      <c r="B223" s="20"/>
      <c r="C223" s="34"/>
      <c r="D223" s="34"/>
      <c r="E223" s="73"/>
      <c r="F223" s="73"/>
      <c r="G223" s="73"/>
      <c r="H223" s="73"/>
      <c r="I223" s="73"/>
      <c r="J223" s="73"/>
      <c r="K223" s="73"/>
      <c r="L223" s="73"/>
      <c r="M223" s="73"/>
      <c r="N223" s="73"/>
      <c r="O223" s="11"/>
    </row>
    <row r="224" spans="1:15" s="8" customFormat="1" x14ac:dyDescent="0.25">
      <c r="A224" s="15"/>
      <c r="B224" s="20"/>
      <c r="C224" s="34"/>
      <c r="D224" s="34"/>
      <c r="E224" s="73"/>
      <c r="F224" s="73"/>
      <c r="G224" s="73"/>
      <c r="H224" s="73"/>
      <c r="I224" s="73"/>
      <c r="J224" s="73"/>
      <c r="K224" s="73"/>
      <c r="L224" s="73"/>
      <c r="M224" s="73"/>
      <c r="N224" s="73"/>
      <c r="O224" s="11"/>
    </row>
    <row r="225" spans="1:15" s="8" customFormat="1" x14ac:dyDescent="0.25">
      <c r="A225" s="15"/>
      <c r="B225" s="20"/>
      <c r="C225" s="34"/>
      <c r="D225" s="34"/>
      <c r="E225" s="73"/>
      <c r="F225" s="73"/>
      <c r="G225" s="73"/>
      <c r="H225" s="73"/>
      <c r="I225" s="73"/>
      <c r="J225" s="73"/>
      <c r="K225" s="73"/>
      <c r="L225" s="73"/>
      <c r="M225" s="73"/>
      <c r="N225" s="73"/>
      <c r="O225" s="11"/>
    </row>
    <row r="226" spans="1:15" s="8" customFormat="1" x14ac:dyDescent="0.25">
      <c r="A226" s="15"/>
      <c r="B226" s="20"/>
      <c r="C226" s="34"/>
      <c r="D226" s="34"/>
      <c r="E226" s="73"/>
      <c r="F226" s="73"/>
      <c r="G226" s="73"/>
      <c r="H226" s="73"/>
      <c r="I226" s="73"/>
      <c r="J226" s="73"/>
      <c r="K226" s="73"/>
      <c r="L226" s="73"/>
      <c r="M226" s="73"/>
      <c r="N226" s="73"/>
      <c r="O226" s="11"/>
    </row>
    <row r="227" spans="1:15" s="8" customFormat="1" x14ac:dyDescent="0.25">
      <c r="A227" s="15"/>
      <c r="B227" s="20"/>
      <c r="C227" s="34"/>
      <c r="D227" s="34"/>
      <c r="E227" s="73"/>
      <c r="F227" s="73"/>
      <c r="G227" s="73"/>
      <c r="H227" s="73"/>
      <c r="I227" s="73"/>
      <c r="J227" s="73"/>
      <c r="K227" s="73"/>
      <c r="L227" s="73"/>
      <c r="M227" s="73"/>
      <c r="N227" s="73"/>
      <c r="O227" s="11"/>
    </row>
    <row r="228" spans="1:15" s="8" customFormat="1" x14ac:dyDescent="0.25">
      <c r="A228" s="15"/>
      <c r="B228" s="20"/>
      <c r="C228" s="34"/>
      <c r="D228" s="34"/>
      <c r="E228" s="73"/>
      <c r="F228" s="73"/>
      <c r="G228" s="73"/>
      <c r="H228" s="73"/>
      <c r="I228" s="73"/>
      <c r="J228" s="73"/>
      <c r="K228" s="73"/>
      <c r="L228" s="73"/>
      <c r="M228" s="73"/>
      <c r="N228" s="73"/>
      <c r="O228" s="11"/>
    </row>
    <row r="229" spans="1:15" s="8" customFormat="1" x14ac:dyDescent="0.25">
      <c r="A229" s="15"/>
      <c r="B229" s="20"/>
      <c r="C229" s="34"/>
      <c r="D229" s="34"/>
      <c r="E229" s="73"/>
      <c r="F229" s="73"/>
      <c r="G229" s="73"/>
      <c r="H229" s="73"/>
      <c r="I229" s="73"/>
      <c r="J229" s="73"/>
      <c r="K229" s="73"/>
      <c r="L229" s="73"/>
      <c r="M229" s="73"/>
      <c r="N229" s="73"/>
      <c r="O229" s="11"/>
    </row>
    <row r="230" spans="1:15" s="8" customFormat="1" x14ac:dyDescent="0.25">
      <c r="A230" s="15"/>
      <c r="B230" s="20"/>
      <c r="C230" s="34"/>
      <c r="D230" s="34"/>
      <c r="E230" s="73"/>
      <c r="F230" s="73"/>
      <c r="G230" s="73"/>
      <c r="H230" s="73"/>
      <c r="I230" s="73"/>
      <c r="J230" s="73"/>
      <c r="K230" s="73"/>
      <c r="L230" s="73"/>
      <c r="M230" s="73"/>
      <c r="N230" s="73"/>
      <c r="O230" s="11"/>
    </row>
    <row r="231" spans="1:15" s="8" customFormat="1" x14ac:dyDescent="0.25">
      <c r="A231" s="15"/>
      <c r="B231" s="20"/>
      <c r="C231" s="34"/>
      <c r="D231" s="34"/>
      <c r="E231" s="73"/>
      <c r="F231" s="73"/>
      <c r="G231" s="73"/>
      <c r="H231" s="73"/>
      <c r="I231" s="73"/>
      <c r="J231" s="73"/>
      <c r="K231" s="73"/>
      <c r="L231" s="73"/>
      <c r="M231" s="73"/>
      <c r="N231" s="73"/>
      <c r="O231" s="11"/>
    </row>
    <row r="232" spans="1:15" s="8" customFormat="1" x14ac:dyDescent="0.25">
      <c r="A232" s="15"/>
      <c r="B232" s="20"/>
      <c r="C232" s="34"/>
      <c r="D232" s="34"/>
      <c r="E232" s="73"/>
      <c r="F232" s="73"/>
      <c r="G232" s="73"/>
      <c r="H232" s="73"/>
      <c r="I232" s="73"/>
      <c r="J232" s="73"/>
      <c r="K232" s="73"/>
      <c r="L232" s="73"/>
      <c r="M232" s="73"/>
      <c r="N232" s="73"/>
      <c r="O232" s="11"/>
    </row>
    <row r="233" spans="1:15" s="8" customFormat="1" x14ac:dyDescent="0.25">
      <c r="A233" s="15"/>
      <c r="B233" s="20"/>
      <c r="C233" s="34"/>
      <c r="D233" s="34"/>
      <c r="E233" s="73"/>
      <c r="F233" s="73"/>
      <c r="G233" s="73"/>
      <c r="H233" s="73"/>
      <c r="I233" s="73"/>
      <c r="J233" s="73"/>
      <c r="K233" s="73"/>
      <c r="L233" s="73"/>
      <c r="M233" s="73"/>
      <c r="N233" s="73"/>
      <c r="O233" s="11"/>
    </row>
    <row r="234" spans="1:15" s="8" customFormat="1" x14ac:dyDescent="0.25">
      <c r="A234" s="15"/>
      <c r="B234" s="20"/>
      <c r="C234" s="34"/>
      <c r="D234" s="34"/>
      <c r="E234" s="73"/>
      <c r="F234" s="73"/>
      <c r="G234" s="73"/>
      <c r="H234" s="73"/>
      <c r="I234" s="73"/>
      <c r="J234" s="73"/>
      <c r="K234" s="73"/>
      <c r="L234" s="73"/>
      <c r="M234" s="73"/>
      <c r="N234" s="73"/>
      <c r="O234" s="11"/>
    </row>
    <row r="235" spans="1:15" s="8" customFormat="1" x14ac:dyDescent="0.25">
      <c r="A235" s="15"/>
      <c r="B235" s="20"/>
      <c r="C235" s="34"/>
      <c r="D235" s="34"/>
      <c r="E235" s="73"/>
      <c r="F235" s="73"/>
      <c r="G235" s="73"/>
      <c r="H235" s="73"/>
      <c r="I235" s="73"/>
      <c r="J235" s="73"/>
      <c r="K235" s="73"/>
      <c r="L235" s="73"/>
      <c r="M235" s="73"/>
      <c r="N235" s="73"/>
      <c r="O235" s="11"/>
    </row>
    <row r="236" spans="1:15" s="8" customFormat="1" x14ac:dyDescent="0.25">
      <c r="A236" s="15"/>
      <c r="B236" s="20"/>
      <c r="C236" s="34"/>
      <c r="D236" s="34"/>
      <c r="E236" s="73"/>
      <c r="F236" s="73"/>
      <c r="G236" s="73"/>
      <c r="H236" s="73"/>
      <c r="I236" s="73"/>
      <c r="J236" s="73"/>
      <c r="K236" s="73"/>
      <c r="L236" s="73"/>
      <c r="M236" s="73"/>
      <c r="N236" s="73"/>
      <c r="O236" s="11"/>
    </row>
    <row r="237" spans="1:15" s="8" customFormat="1" x14ac:dyDescent="0.25">
      <c r="A237" s="15"/>
      <c r="B237" s="20"/>
      <c r="C237" s="34"/>
      <c r="D237" s="34"/>
      <c r="E237" s="73"/>
      <c r="F237" s="73"/>
      <c r="G237" s="73"/>
      <c r="H237" s="73"/>
      <c r="I237" s="73"/>
      <c r="J237" s="73"/>
      <c r="K237" s="73"/>
      <c r="L237" s="73"/>
      <c r="M237" s="73"/>
      <c r="N237" s="73"/>
      <c r="O237" s="11"/>
    </row>
    <row r="238" spans="1:15" s="8" customFormat="1" x14ac:dyDescent="0.25">
      <c r="A238" s="15"/>
      <c r="B238" s="20"/>
      <c r="C238" s="34"/>
      <c r="D238" s="34"/>
      <c r="E238" s="73"/>
      <c r="F238" s="73"/>
      <c r="G238" s="73"/>
      <c r="H238" s="73"/>
      <c r="I238" s="73"/>
      <c r="J238" s="73"/>
      <c r="K238" s="73"/>
      <c r="L238" s="73"/>
      <c r="M238" s="73"/>
      <c r="N238" s="73"/>
      <c r="O238" s="11"/>
    </row>
    <row r="239" spans="1:15" s="8" customFormat="1" x14ac:dyDescent="0.25">
      <c r="A239" s="15"/>
      <c r="B239" s="20"/>
      <c r="C239" s="34"/>
      <c r="D239" s="34"/>
      <c r="E239" s="73"/>
      <c r="F239" s="73"/>
      <c r="G239" s="73"/>
      <c r="H239" s="73"/>
      <c r="I239" s="73"/>
      <c r="J239" s="73"/>
      <c r="K239" s="73"/>
      <c r="L239" s="73"/>
      <c r="M239" s="73"/>
      <c r="N239" s="73"/>
      <c r="O239" s="11"/>
    </row>
    <row r="240" spans="1:15" s="8" customFormat="1" x14ac:dyDescent="0.25">
      <c r="A240" s="15"/>
      <c r="B240" s="20"/>
      <c r="C240" s="34"/>
      <c r="D240" s="34"/>
      <c r="E240" s="73"/>
      <c r="F240" s="73"/>
      <c r="G240" s="73"/>
      <c r="H240" s="73"/>
      <c r="I240" s="73"/>
      <c r="J240" s="73"/>
      <c r="K240" s="73"/>
      <c r="L240" s="73"/>
      <c r="M240" s="73"/>
      <c r="N240" s="73"/>
      <c r="O240" s="11"/>
    </row>
    <row r="241" spans="1:15" s="8" customFormat="1" x14ac:dyDescent="0.25">
      <c r="A241" s="15"/>
      <c r="B241" s="20"/>
      <c r="C241" s="34"/>
      <c r="D241" s="34"/>
      <c r="E241" s="73"/>
      <c r="F241" s="73"/>
      <c r="G241" s="73"/>
      <c r="H241" s="73"/>
      <c r="I241" s="73"/>
      <c r="J241" s="73"/>
      <c r="K241" s="73"/>
      <c r="L241" s="73"/>
      <c r="M241" s="73"/>
      <c r="N241" s="73"/>
      <c r="O241" s="11"/>
    </row>
    <row r="242" spans="1:15" s="8" customFormat="1" x14ac:dyDescent="0.25">
      <c r="A242" s="15"/>
      <c r="B242" s="20"/>
      <c r="C242" s="34"/>
      <c r="D242" s="34"/>
      <c r="E242" s="73"/>
      <c r="F242" s="73"/>
      <c r="G242" s="73"/>
      <c r="H242" s="73"/>
      <c r="I242" s="73"/>
      <c r="J242" s="73"/>
      <c r="K242" s="73"/>
      <c r="L242" s="73"/>
      <c r="M242" s="73"/>
      <c r="N242" s="73"/>
      <c r="O242" s="11"/>
    </row>
    <row r="243" spans="1:15" s="8" customFormat="1" x14ac:dyDescent="0.25">
      <c r="A243" s="15"/>
      <c r="B243" s="20"/>
      <c r="C243" s="34"/>
      <c r="D243" s="34"/>
      <c r="E243" s="73"/>
      <c r="F243" s="73"/>
      <c r="G243" s="73"/>
      <c r="H243" s="73"/>
      <c r="I243" s="73"/>
      <c r="J243" s="73"/>
      <c r="K243" s="73"/>
      <c r="L243" s="73"/>
      <c r="M243" s="73"/>
      <c r="N243" s="73"/>
      <c r="O243" s="11"/>
    </row>
    <row r="244" spans="1:15" s="8" customFormat="1" x14ac:dyDescent="0.25">
      <c r="A244" s="15"/>
      <c r="B244" s="20"/>
      <c r="C244" s="34"/>
      <c r="D244" s="34"/>
      <c r="E244" s="73"/>
      <c r="F244" s="73"/>
      <c r="G244" s="73"/>
      <c r="H244" s="73"/>
      <c r="I244" s="73"/>
      <c r="J244" s="73"/>
      <c r="K244" s="73"/>
      <c r="L244" s="73"/>
      <c r="M244" s="73"/>
      <c r="N244" s="73"/>
      <c r="O244" s="11"/>
    </row>
    <row r="245" spans="1:15" s="8" customFormat="1" x14ac:dyDescent="0.25">
      <c r="A245" s="15"/>
      <c r="B245" s="20"/>
      <c r="C245" s="34"/>
      <c r="D245" s="34"/>
      <c r="E245" s="73"/>
      <c r="F245" s="73"/>
      <c r="G245" s="73"/>
      <c r="H245" s="73"/>
      <c r="I245" s="73"/>
      <c r="J245" s="73"/>
      <c r="K245" s="73"/>
      <c r="L245" s="73"/>
      <c r="M245" s="73"/>
      <c r="N245" s="73"/>
      <c r="O245" s="11"/>
    </row>
    <row r="246" spans="1:15" s="8" customFormat="1" x14ac:dyDescent="0.25">
      <c r="A246" s="15"/>
      <c r="B246" s="20"/>
      <c r="C246" s="34"/>
      <c r="D246" s="34"/>
      <c r="E246" s="73"/>
      <c r="F246" s="73"/>
      <c r="G246" s="73"/>
      <c r="H246" s="73"/>
      <c r="I246" s="73"/>
      <c r="J246" s="73"/>
      <c r="K246" s="73"/>
      <c r="L246" s="73"/>
      <c r="M246" s="73"/>
      <c r="N246" s="73"/>
      <c r="O246" s="11"/>
    </row>
    <row r="247" spans="1:15" s="8" customFormat="1" x14ac:dyDescent="0.25">
      <c r="A247" s="15"/>
      <c r="B247" s="20"/>
      <c r="C247" s="34"/>
      <c r="D247" s="34"/>
      <c r="E247" s="73"/>
      <c r="F247" s="73"/>
      <c r="G247" s="73"/>
      <c r="H247" s="73"/>
      <c r="I247" s="73"/>
      <c r="J247" s="73"/>
      <c r="K247" s="73"/>
      <c r="L247" s="73"/>
      <c r="M247" s="73"/>
      <c r="N247" s="73"/>
      <c r="O247" s="11"/>
    </row>
    <row r="248" spans="1:15" s="8" customFormat="1" x14ac:dyDescent="0.25">
      <c r="A248" s="15"/>
      <c r="B248" s="20"/>
      <c r="C248" s="34"/>
      <c r="D248" s="34"/>
      <c r="E248" s="73"/>
      <c r="F248" s="73"/>
      <c r="G248" s="73"/>
      <c r="H248" s="73"/>
      <c r="I248" s="73"/>
      <c r="J248" s="73"/>
      <c r="K248" s="73"/>
      <c r="L248" s="73"/>
      <c r="M248" s="73"/>
      <c r="N248" s="73"/>
      <c r="O248" s="11"/>
    </row>
    <row r="249" spans="1:15" s="8" customFormat="1" x14ac:dyDescent="0.25">
      <c r="A249" s="15"/>
      <c r="B249" s="20"/>
      <c r="C249" s="34"/>
      <c r="D249" s="34"/>
      <c r="E249" s="73"/>
      <c r="F249" s="73"/>
      <c r="G249" s="73"/>
      <c r="H249" s="73"/>
      <c r="I249" s="73"/>
      <c r="J249" s="73"/>
      <c r="K249" s="73"/>
      <c r="L249" s="73"/>
      <c r="M249" s="73"/>
      <c r="N249" s="73"/>
      <c r="O249" s="11"/>
    </row>
    <row r="250" spans="1:15" s="8" customFormat="1" x14ac:dyDescent="0.25">
      <c r="A250" s="15"/>
      <c r="B250" s="20"/>
      <c r="C250" s="34"/>
      <c r="D250" s="34"/>
      <c r="E250" s="73"/>
      <c r="F250" s="73"/>
      <c r="G250" s="73"/>
      <c r="H250" s="73"/>
      <c r="I250" s="73"/>
      <c r="J250" s="73"/>
      <c r="K250" s="73"/>
      <c r="L250" s="73"/>
      <c r="M250" s="73"/>
      <c r="N250" s="73"/>
      <c r="O250" s="11"/>
    </row>
    <row r="251" spans="1:15" s="8" customFormat="1" x14ac:dyDescent="0.25">
      <c r="A251" s="15"/>
      <c r="B251" s="20"/>
      <c r="C251" s="34"/>
      <c r="D251" s="34"/>
      <c r="E251" s="73"/>
      <c r="F251" s="73"/>
      <c r="G251" s="73"/>
      <c r="H251" s="73"/>
      <c r="I251" s="73"/>
      <c r="J251" s="73"/>
      <c r="K251" s="73"/>
      <c r="L251" s="73"/>
      <c r="M251" s="73"/>
      <c r="N251" s="73"/>
      <c r="O251" s="11"/>
    </row>
    <row r="252" spans="1:15" s="8" customFormat="1" x14ac:dyDescent="0.25">
      <c r="A252" s="15"/>
      <c r="B252" s="20"/>
      <c r="C252" s="34"/>
      <c r="D252" s="34"/>
      <c r="E252" s="73"/>
      <c r="F252" s="73"/>
      <c r="G252" s="73"/>
      <c r="H252" s="73"/>
      <c r="I252" s="73"/>
      <c r="J252" s="73"/>
      <c r="K252" s="73"/>
      <c r="L252" s="73"/>
      <c r="M252" s="73"/>
      <c r="N252" s="73"/>
      <c r="O252" s="11"/>
    </row>
    <row r="253" spans="1:15" s="8" customFormat="1" x14ac:dyDescent="0.25">
      <c r="A253" s="15"/>
      <c r="B253" s="20"/>
      <c r="C253" s="34"/>
      <c r="D253" s="34"/>
      <c r="E253" s="73"/>
      <c r="F253" s="73"/>
      <c r="G253" s="73"/>
      <c r="H253" s="73"/>
      <c r="I253" s="73"/>
      <c r="J253" s="73"/>
      <c r="K253" s="73"/>
      <c r="L253" s="73"/>
      <c r="M253" s="73"/>
      <c r="N253" s="73"/>
      <c r="O253" s="11"/>
    </row>
    <row r="254" spans="1:15" s="8" customFormat="1" x14ac:dyDescent="0.25">
      <c r="A254" s="15"/>
      <c r="B254" s="20"/>
      <c r="C254" s="34"/>
      <c r="D254" s="34"/>
      <c r="E254" s="73"/>
      <c r="F254" s="73"/>
      <c r="G254" s="73"/>
      <c r="H254" s="73"/>
      <c r="I254" s="73"/>
      <c r="J254" s="73"/>
      <c r="K254" s="73"/>
      <c r="L254" s="73"/>
      <c r="M254" s="73"/>
      <c r="N254" s="73"/>
      <c r="O254" s="11"/>
    </row>
    <row r="255" spans="1:15" s="8" customFormat="1" x14ac:dyDescent="0.25">
      <c r="A255" s="15"/>
      <c r="B255" s="20"/>
      <c r="C255" s="34"/>
      <c r="D255" s="34"/>
      <c r="E255" s="73"/>
      <c r="F255" s="73"/>
      <c r="G255" s="73"/>
      <c r="H255" s="73"/>
      <c r="I255" s="73"/>
      <c r="J255" s="73"/>
      <c r="K255" s="73"/>
      <c r="L255" s="73"/>
      <c r="M255" s="73"/>
      <c r="N255" s="73"/>
      <c r="O255" s="11"/>
    </row>
    <row r="256" spans="1:15" s="8" customFormat="1" x14ac:dyDescent="0.25">
      <c r="A256" s="15"/>
      <c r="B256" s="20"/>
      <c r="C256" s="34"/>
      <c r="D256" s="34"/>
      <c r="E256" s="73"/>
      <c r="F256" s="73"/>
      <c r="G256" s="73"/>
      <c r="H256" s="73"/>
      <c r="I256" s="73"/>
      <c r="J256" s="73"/>
      <c r="K256" s="73"/>
      <c r="L256" s="73"/>
      <c r="M256" s="73"/>
      <c r="N256" s="73"/>
      <c r="O256" s="11"/>
    </row>
    <row r="257" spans="1:15" s="8" customFormat="1" x14ac:dyDescent="0.25">
      <c r="A257" s="15"/>
      <c r="B257" s="20"/>
      <c r="C257" s="34"/>
      <c r="D257" s="34"/>
      <c r="E257" s="73"/>
      <c r="F257" s="73"/>
      <c r="G257" s="73"/>
      <c r="H257" s="73"/>
      <c r="I257" s="73"/>
      <c r="J257" s="73"/>
      <c r="K257" s="73"/>
      <c r="L257" s="73"/>
      <c r="M257" s="73"/>
      <c r="N257" s="73"/>
      <c r="O257" s="11"/>
    </row>
    <row r="258" spans="1:15" s="8" customFormat="1" x14ac:dyDescent="0.25">
      <c r="A258" s="15"/>
      <c r="B258" s="20"/>
      <c r="C258" s="34"/>
      <c r="D258" s="34"/>
      <c r="E258" s="73"/>
      <c r="F258" s="73"/>
      <c r="G258" s="73"/>
      <c r="H258" s="73"/>
      <c r="I258" s="73"/>
      <c r="J258" s="73"/>
      <c r="K258" s="73"/>
      <c r="L258" s="73"/>
      <c r="M258" s="73"/>
      <c r="N258" s="73"/>
      <c r="O258" s="11"/>
    </row>
    <row r="259" spans="1:15" s="8" customFormat="1" x14ac:dyDescent="0.25">
      <c r="A259" s="15"/>
      <c r="B259" s="20"/>
      <c r="C259" s="34"/>
      <c r="D259" s="34"/>
      <c r="E259" s="73"/>
      <c r="F259" s="73"/>
      <c r="G259" s="73"/>
      <c r="H259" s="73"/>
      <c r="I259" s="73"/>
      <c r="J259" s="73"/>
      <c r="K259" s="73"/>
      <c r="L259" s="73"/>
      <c r="M259" s="73"/>
      <c r="N259" s="73"/>
      <c r="O259" s="11"/>
    </row>
    <row r="260" spans="1:15" s="8" customFormat="1" x14ac:dyDescent="0.25">
      <c r="A260" s="15"/>
      <c r="B260" s="20"/>
      <c r="C260" s="34"/>
      <c r="D260" s="34"/>
      <c r="E260" s="73"/>
      <c r="F260" s="73"/>
      <c r="G260" s="73"/>
      <c r="H260" s="73"/>
      <c r="I260" s="73"/>
      <c r="J260" s="73"/>
      <c r="K260" s="73"/>
      <c r="L260" s="73"/>
      <c r="M260" s="73"/>
      <c r="N260" s="73"/>
      <c r="O260" s="11"/>
    </row>
    <row r="261" spans="1:15" s="8" customFormat="1" x14ac:dyDescent="0.25">
      <c r="A261" s="15"/>
      <c r="B261" s="20"/>
      <c r="C261" s="34"/>
      <c r="D261" s="34"/>
      <c r="E261" s="73"/>
      <c r="F261" s="73"/>
      <c r="G261" s="73"/>
      <c r="H261" s="73"/>
      <c r="I261" s="73"/>
      <c r="J261" s="73"/>
      <c r="K261" s="73"/>
      <c r="L261" s="73"/>
      <c r="M261" s="73"/>
      <c r="N261" s="73"/>
      <c r="O261" s="11"/>
    </row>
    <row r="262" spans="1:15" s="8" customFormat="1" x14ac:dyDescent="0.25">
      <c r="A262" s="15"/>
      <c r="B262" s="20"/>
      <c r="C262" s="34"/>
      <c r="D262" s="34"/>
      <c r="E262" s="73"/>
      <c r="F262" s="73"/>
      <c r="G262" s="73"/>
      <c r="H262" s="73"/>
      <c r="I262" s="73"/>
      <c r="J262" s="73"/>
      <c r="K262" s="73"/>
      <c r="L262" s="73"/>
      <c r="M262" s="73"/>
      <c r="N262" s="73"/>
      <c r="O262" s="11"/>
    </row>
    <row r="263" spans="1:15" s="8" customFormat="1" x14ac:dyDescent="0.25">
      <c r="A263" s="15"/>
      <c r="B263" s="20"/>
      <c r="C263" s="34"/>
      <c r="D263" s="34"/>
      <c r="E263" s="73"/>
      <c r="F263" s="73"/>
      <c r="G263" s="73"/>
      <c r="H263" s="73"/>
      <c r="I263" s="73"/>
      <c r="J263" s="73"/>
      <c r="K263" s="73"/>
      <c r="L263" s="73"/>
      <c r="M263" s="73"/>
      <c r="N263" s="73"/>
      <c r="O263" s="11"/>
    </row>
    <row r="264" spans="1:15" s="8" customFormat="1" x14ac:dyDescent="0.25">
      <c r="A264" s="15"/>
      <c r="B264" s="20"/>
      <c r="C264" s="34"/>
      <c r="D264" s="34"/>
      <c r="E264" s="73"/>
      <c r="F264" s="73"/>
      <c r="G264" s="73"/>
      <c r="H264" s="73"/>
      <c r="I264" s="73"/>
      <c r="J264" s="73"/>
      <c r="K264" s="73"/>
      <c r="L264" s="73"/>
      <c r="M264" s="73"/>
      <c r="N264" s="73"/>
      <c r="O264" s="11"/>
    </row>
    <row r="265" spans="1:15" s="8" customFormat="1" x14ac:dyDescent="0.25">
      <c r="A265" s="15"/>
      <c r="B265" s="20"/>
      <c r="C265" s="34"/>
      <c r="D265" s="34"/>
      <c r="E265" s="73"/>
      <c r="F265" s="73"/>
      <c r="G265" s="73"/>
      <c r="H265" s="73"/>
      <c r="I265" s="73"/>
      <c r="J265" s="73"/>
      <c r="K265" s="73"/>
      <c r="L265" s="73"/>
      <c r="M265" s="73"/>
      <c r="N265" s="73"/>
      <c r="O265" s="11"/>
    </row>
    <row r="266" spans="1:15" s="8" customFormat="1" x14ac:dyDescent="0.25">
      <c r="A266" s="15"/>
      <c r="B266" s="20"/>
      <c r="C266" s="34"/>
      <c r="D266" s="34"/>
      <c r="E266" s="73"/>
      <c r="F266" s="73"/>
      <c r="G266" s="73"/>
      <c r="H266" s="73"/>
      <c r="I266" s="73"/>
      <c r="J266" s="73"/>
      <c r="K266" s="73"/>
      <c r="L266" s="73"/>
      <c r="M266" s="73"/>
      <c r="N266" s="73"/>
      <c r="O266" s="11"/>
    </row>
    <row r="267" spans="1:15" s="8" customFormat="1" x14ac:dyDescent="0.25">
      <c r="A267" s="15"/>
      <c r="B267" s="20"/>
      <c r="C267" s="34"/>
      <c r="D267" s="34"/>
      <c r="E267" s="73"/>
      <c r="F267" s="73"/>
      <c r="G267" s="73"/>
      <c r="H267" s="73"/>
      <c r="I267" s="73"/>
      <c r="J267" s="73"/>
      <c r="K267" s="73"/>
      <c r="L267" s="73"/>
      <c r="M267" s="73"/>
      <c r="N267" s="73"/>
      <c r="O267" s="11"/>
    </row>
    <row r="268" spans="1:15" s="8" customFormat="1" x14ac:dyDescent="0.25">
      <c r="A268" s="15"/>
      <c r="B268" s="20"/>
      <c r="C268" s="34"/>
      <c r="D268" s="34"/>
      <c r="E268" s="73"/>
      <c r="F268" s="73"/>
      <c r="G268" s="73"/>
      <c r="H268" s="73"/>
      <c r="I268" s="73"/>
      <c r="J268" s="73"/>
      <c r="K268" s="73"/>
      <c r="L268" s="73"/>
      <c r="M268" s="73"/>
      <c r="N268" s="73"/>
      <c r="O268" s="11"/>
    </row>
    <row r="269" spans="1:15" s="8" customFormat="1" x14ac:dyDescent="0.25">
      <c r="A269" s="15"/>
      <c r="B269" s="20"/>
      <c r="C269" s="34"/>
      <c r="D269" s="34"/>
      <c r="E269" s="73"/>
      <c r="F269" s="73"/>
      <c r="G269" s="73"/>
      <c r="H269" s="73"/>
      <c r="I269" s="73"/>
      <c r="J269" s="73"/>
      <c r="K269" s="73"/>
      <c r="L269" s="73"/>
      <c r="M269" s="73"/>
      <c r="N269" s="73"/>
      <c r="O269" s="11"/>
    </row>
    <row r="270" spans="1:15" s="8" customFormat="1" x14ac:dyDescent="0.25">
      <c r="A270" s="15"/>
      <c r="B270" s="20"/>
      <c r="C270" s="34"/>
      <c r="D270" s="34"/>
      <c r="E270" s="73"/>
      <c r="F270" s="73"/>
      <c r="G270" s="73"/>
      <c r="H270" s="73"/>
      <c r="I270" s="73"/>
      <c r="J270" s="73"/>
      <c r="K270" s="73"/>
      <c r="L270" s="73"/>
      <c r="M270" s="73"/>
      <c r="N270" s="73"/>
      <c r="O270" s="11"/>
    </row>
    <row r="271" spans="1:15" s="8" customFormat="1" x14ac:dyDescent="0.25">
      <c r="A271" s="15"/>
      <c r="B271" s="20"/>
      <c r="C271" s="34"/>
      <c r="D271" s="34"/>
      <c r="E271" s="73"/>
      <c r="F271" s="73"/>
      <c r="G271" s="73"/>
      <c r="H271" s="73"/>
      <c r="I271" s="73"/>
      <c r="J271" s="73"/>
      <c r="K271" s="73"/>
      <c r="L271" s="73"/>
      <c r="M271" s="73"/>
      <c r="N271" s="73"/>
      <c r="O271" s="11"/>
    </row>
    <row r="272" spans="1:15" s="8" customFormat="1" x14ac:dyDescent="0.25">
      <c r="A272" s="15"/>
      <c r="B272" s="20"/>
      <c r="C272" s="34"/>
      <c r="D272" s="34"/>
      <c r="E272" s="73"/>
      <c r="F272" s="73"/>
      <c r="G272" s="73"/>
      <c r="H272" s="73"/>
      <c r="I272" s="73"/>
      <c r="J272" s="73"/>
      <c r="K272" s="73"/>
      <c r="L272" s="73"/>
      <c r="M272" s="73"/>
      <c r="N272" s="73"/>
      <c r="O272" s="11"/>
    </row>
    <row r="273" spans="1:15" s="8" customFormat="1" x14ac:dyDescent="0.25">
      <c r="A273" s="15"/>
      <c r="B273" s="20"/>
      <c r="C273" s="34"/>
      <c r="D273" s="34"/>
      <c r="E273" s="73"/>
      <c r="F273" s="73"/>
      <c r="G273" s="73"/>
      <c r="H273" s="73"/>
      <c r="I273" s="73"/>
      <c r="J273" s="73"/>
      <c r="K273" s="73"/>
      <c r="L273" s="73"/>
      <c r="M273" s="73"/>
      <c r="N273" s="73"/>
      <c r="O273" s="11"/>
    </row>
    <row r="274" spans="1:15" s="8" customFormat="1" x14ac:dyDescent="0.25">
      <c r="A274" s="15"/>
      <c r="B274" s="20"/>
      <c r="C274" s="34"/>
      <c r="D274" s="34"/>
      <c r="E274" s="73"/>
      <c r="F274" s="73"/>
      <c r="G274" s="73"/>
      <c r="H274" s="73"/>
      <c r="I274" s="73"/>
      <c r="J274" s="73"/>
      <c r="K274" s="73"/>
      <c r="L274" s="73"/>
      <c r="M274" s="73"/>
      <c r="N274" s="73"/>
      <c r="O274" s="11"/>
    </row>
    <row r="275" spans="1:15" s="8" customFormat="1" x14ac:dyDescent="0.25">
      <c r="A275" s="15"/>
      <c r="B275" s="20"/>
      <c r="C275" s="34"/>
      <c r="D275" s="34"/>
      <c r="E275" s="73"/>
      <c r="F275" s="73"/>
      <c r="G275" s="73"/>
      <c r="H275" s="73"/>
      <c r="I275" s="73"/>
      <c r="J275" s="73"/>
      <c r="K275" s="73"/>
      <c r="L275" s="73"/>
      <c r="M275" s="73"/>
      <c r="N275" s="73"/>
      <c r="O275" s="11"/>
    </row>
    <row r="276" spans="1:15" s="8" customFormat="1" x14ac:dyDescent="0.25">
      <c r="A276" s="15"/>
      <c r="B276" s="20"/>
      <c r="C276" s="34"/>
      <c r="D276" s="34"/>
      <c r="E276" s="73"/>
      <c r="F276" s="73"/>
      <c r="G276" s="73"/>
      <c r="H276" s="73"/>
      <c r="I276" s="73"/>
      <c r="J276" s="73"/>
      <c r="K276" s="73"/>
      <c r="L276" s="73"/>
      <c r="M276" s="73"/>
      <c r="N276" s="73"/>
      <c r="O276" s="11"/>
    </row>
    <row r="277" spans="1:15" s="8" customFormat="1" x14ac:dyDescent="0.25">
      <c r="A277" s="15"/>
      <c r="B277" s="20"/>
      <c r="C277" s="34"/>
      <c r="D277" s="34"/>
      <c r="E277" s="73"/>
      <c r="F277" s="73"/>
      <c r="G277" s="73"/>
      <c r="H277" s="73"/>
      <c r="I277" s="73"/>
      <c r="J277" s="73"/>
      <c r="K277" s="73"/>
      <c r="L277" s="73"/>
      <c r="M277" s="73"/>
      <c r="N277" s="73"/>
      <c r="O277" s="11"/>
    </row>
    <row r="278" spans="1:15" s="8" customFormat="1" x14ac:dyDescent="0.25">
      <c r="A278" s="15"/>
      <c r="B278" s="20"/>
      <c r="C278" s="34"/>
      <c r="D278" s="34"/>
      <c r="E278" s="73"/>
      <c r="F278" s="73"/>
      <c r="G278" s="73"/>
      <c r="H278" s="73"/>
      <c r="I278" s="73"/>
      <c r="J278" s="73"/>
      <c r="K278" s="73"/>
      <c r="L278" s="73"/>
      <c r="M278" s="73"/>
      <c r="N278" s="73"/>
      <c r="O278" s="11"/>
    </row>
    <row r="279" spans="1:15" s="8" customFormat="1" x14ac:dyDescent="0.25">
      <c r="A279" s="15"/>
      <c r="B279" s="20"/>
      <c r="C279" s="34"/>
      <c r="D279" s="34"/>
      <c r="E279" s="73"/>
      <c r="F279" s="73"/>
      <c r="G279" s="73"/>
      <c r="H279" s="73"/>
      <c r="I279" s="73"/>
      <c r="J279" s="73"/>
      <c r="K279" s="73"/>
      <c r="L279" s="73"/>
      <c r="M279" s="73"/>
      <c r="N279" s="73"/>
      <c r="O279" s="11"/>
    </row>
    <row r="280" spans="1:15" s="8" customFormat="1" x14ac:dyDescent="0.25">
      <c r="A280" s="15"/>
      <c r="B280" s="20"/>
      <c r="C280" s="34"/>
      <c r="D280" s="34"/>
      <c r="E280" s="73"/>
      <c r="F280" s="73"/>
      <c r="G280" s="73"/>
      <c r="H280" s="73"/>
      <c r="I280" s="73"/>
      <c r="J280" s="73"/>
      <c r="K280" s="73"/>
      <c r="L280" s="73"/>
      <c r="M280" s="73"/>
      <c r="N280" s="73"/>
      <c r="O280" s="11"/>
    </row>
    <row r="281" spans="1:15" s="8" customFormat="1" x14ac:dyDescent="0.25">
      <c r="A281" s="15"/>
      <c r="B281" s="20"/>
      <c r="C281" s="34"/>
      <c r="D281" s="34"/>
      <c r="E281" s="73"/>
      <c r="F281" s="73"/>
      <c r="G281" s="73"/>
      <c r="H281" s="73"/>
      <c r="I281" s="73"/>
      <c r="J281" s="73"/>
      <c r="K281" s="73"/>
      <c r="L281" s="73"/>
      <c r="M281" s="73"/>
      <c r="N281" s="73"/>
      <c r="O281" s="11"/>
    </row>
    <row r="282" spans="1:15" s="8" customFormat="1" x14ac:dyDescent="0.25">
      <c r="A282" s="15"/>
      <c r="B282" s="20"/>
      <c r="C282" s="34"/>
      <c r="D282" s="34"/>
      <c r="E282" s="73"/>
      <c r="F282" s="73"/>
      <c r="G282" s="73"/>
      <c r="H282" s="73"/>
      <c r="I282" s="73"/>
      <c r="J282" s="73"/>
      <c r="K282" s="73"/>
      <c r="L282" s="73"/>
      <c r="M282" s="73"/>
      <c r="N282" s="73"/>
      <c r="O282" s="11"/>
    </row>
    <row r="283" spans="1:15" s="8" customFormat="1" x14ac:dyDescent="0.25">
      <c r="A283" s="15"/>
      <c r="B283" s="20"/>
      <c r="C283" s="34"/>
      <c r="D283" s="34"/>
      <c r="E283" s="73"/>
      <c r="F283" s="73"/>
      <c r="G283" s="73"/>
      <c r="H283" s="73"/>
      <c r="I283" s="73"/>
      <c r="J283" s="73"/>
      <c r="K283" s="73"/>
      <c r="L283" s="73"/>
      <c r="M283" s="73"/>
      <c r="N283" s="73"/>
      <c r="O283" s="11"/>
    </row>
    <row r="284" spans="1:15" s="8" customFormat="1" x14ac:dyDescent="0.25">
      <c r="A284" s="15"/>
      <c r="B284" s="20"/>
      <c r="C284" s="34"/>
      <c r="D284" s="34"/>
      <c r="E284" s="73"/>
      <c r="F284" s="73"/>
      <c r="G284" s="73"/>
      <c r="H284" s="73"/>
      <c r="I284" s="73"/>
      <c r="J284" s="73"/>
      <c r="K284" s="73"/>
      <c r="L284" s="73"/>
      <c r="M284" s="73"/>
      <c r="N284" s="73"/>
      <c r="O284" s="11"/>
    </row>
    <row r="285" spans="1:15" s="8" customFormat="1" x14ac:dyDescent="0.25">
      <c r="A285" s="15"/>
      <c r="B285" s="20"/>
      <c r="C285" s="34"/>
      <c r="D285" s="34"/>
      <c r="E285" s="73"/>
      <c r="F285" s="73"/>
      <c r="G285" s="73"/>
      <c r="H285" s="73"/>
      <c r="I285" s="73"/>
      <c r="J285" s="73"/>
      <c r="K285" s="73"/>
      <c r="L285" s="73"/>
      <c r="M285" s="73"/>
      <c r="N285" s="73"/>
      <c r="O285" s="11"/>
    </row>
    <row r="286" spans="1:15" s="8" customFormat="1" x14ac:dyDescent="0.25">
      <c r="A286" s="15"/>
      <c r="B286" s="20"/>
      <c r="C286" s="34"/>
      <c r="D286" s="34"/>
      <c r="E286" s="73"/>
      <c r="F286" s="73"/>
      <c r="G286" s="73"/>
      <c r="H286" s="73"/>
      <c r="I286" s="73"/>
      <c r="J286" s="73"/>
      <c r="K286" s="73"/>
      <c r="L286" s="73"/>
      <c r="M286" s="73"/>
      <c r="N286" s="73"/>
      <c r="O286" s="11"/>
    </row>
    <row r="287" spans="1:15" s="8" customFormat="1" x14ac:dyDescent="0.25">
      <c r="A287" s="15"/>
      <c r="B287" s="20"/>
      <c r="C287" s="34"/>
      <c r="D287" s="34"/>
      <c r="E287" s="73"/>
      <c r="F287" s="73"/>
      <c r="G287" s="73"/>
      <c r="H287" s="73"/>
      <c r="I287" s="73"/>
      <c r="J287" s="73"/>
      <c r="K287" s="73"/>
      <c r="L287" s="73"/>
      <c r="M287" s="73"/>
      <c r="N287" s="73"/>
      <c r="O287" s="11"/>
    </row>
    <row r="288" spans="1:15" s="8" customFormat="1" x14ac:dyDescent="0.25">
      <c r="A288" s="15"/>
      <c r="B288" s="20"/>
      <c r="C288" s="34"/>
      <c r="D288" s="34"/>
      <c r="E288" s="73"/>
      <c r="F288" s="73"/>
      <c r="G288" s="73"/>
      <c r="H288" s="73"/>
      <c r="I288" s="73"/>
      <c r="J288" s="73"/>
      <c r="K288" s="73"/>
      <c r="L288" s="73"/>
      <c r="M288" s="73"/>
      <c r="N288" s="73"/>
      <c r="O288" s="11"/>
    </row>
    <row r="289" spans="1:15" s="8" customFormat="1" x14ac:dyDescent="0.25">
      <c r="A289" s="15"/>
      <c r="B289" s="20"/>
      <c r="C289" s="34"/>
      <c r="D289" s="34"/>
      <c r="E289" s="73"/>
      <c r="F289" s="73"/>
      <c r="G289" s="73"/>
      <c r="H289" s="73"/>
      <c r="I289" s="73"/>
      <c r="J289" s="73"/>
      <c r="K289" s="73"/>
      <c r="L289" s="73"/>
      <c r="M289" s="73"/>
      <c r="N289" s="73"/>
      <c r="O289" s="11"/>
    </row>
    <row r="290" spans="1:15" s="8" customFormat="1" x14ac:dyDescent="0.25">
      <c r="A290" s="15"/>
      <c r="B290" s="20"/>
      <c r="C290" s="34"/>
      <c r="D290" s="34"/>
      <c r="E290" s="73"/>
      <c r="F290" s="73"/>
      <c r="G290" s="73"/>
      <c r="H290" s="73"/>
      <c r="I290" s="73"/>
      <c r="J290" s="73"/>
      <c r="K290" s="73"/>
      <c r="L290" s="73"/>
      <c r="M290" s="73"/>
      <c r="N290" s="73"/>
      <c r="O290" s="11"/>
    </row>
    <row r="291" spans="1:15" s="8" customFormat="1" x14ac:dyDescent="0.25">
      <c r="A291" s="15"/>
      <c r="B291" s="20"/>
      <c r="C291" s="34"/>
      <c r="D291" s="34"/>
      <c r="E291" s="73"/>
      <c r="F291" s="73"/>
      <c r="G291" s="73"/>
      <c r="H291" s="73"/>
      <c r="I291" s="73"/>
      <c r="J291" s="73"/>
      <c r="K291" s="73"/>
      <c r="L291" s="73"/>
      <c r="M291" s="73"/>
      <c r="N291" s="73"/>
      <c r="O291" s="11"/>
    </row>
    <row r="292" spans="1:15" s="8" customFormat="1" x14ac:dyDescent="0.25">
      <c r="A292" s="15"/>
      <c r="B292" s="20"/>
      <c r="C292" s="34"/>
      <c r="D292" s="34"/>
      <c r="E292" s="73"/>
      <c r="F292" s="73"/>
      <c r="G292" s="73"/>
      <c r="H292" s="73"/>
      <c r="I292" s="73"/>
      <c r="J292" s="73"/>
      <c r="K292" s="73"/>
      <c r="L292" s="73"/>
      <c r="M292" s="73"/>
      <c r="N292" s="73"/>
      <c r="O292" s="11"/>
    </row>
    <row r="293" spans="1:15" s="8" customFormat="1" x14ac:dyDescent="0.25">
      <c r="A293" s="15"/>
      <c r="B293" s="20"/>
      <c r="C293" s="34"/>
      <c r="D293" s="34"/>
      <c r="E293" s="73"/>
      <c r="F293" s="73"/>
      <c r="G293" s="73"/>
      <c r="H293" s="73"/>
      <c r="I293" s="73"/>
      <c r="J293" s="73"/>
      <c r="K293" s="73"/>
      <c r="L293" s="73"/>
      <c r="M293" s="73"/>
      <c r="N293" s="73"/>
      <c r="O293" s="11"/>
    </row>
    <row r="294" spans="1:15" s="8" customFormat="1" x14ac:dyDescent="0.25">
      <c r="A294" s="15"/>
      <c r="B294" s="20"/>
      <c r="C294" s="34"/>
      <c r="D294" s="34"/>
      <c r="E294" s="73"/>
      <c r="F294" s="73"/>
      <c r="G294" s="73"/>
      <c r="H294" s="73"/>
      <c r="I294" s="73"/>
      <c r="J294" s="73"/>
      <c r="K294" s="73"/>
      <c r="L294" s="73"/>
      <c r="M294" s="73"/>
      <c r="N294" s="73"/>
      <c r="O294" s="11"/>
    </row>
    <row r="295" spans="1:15" s="8" customFormat="1" x14ac:dyDescent="0.25">
      <c r="A295" s="15"/>
      <c r="B295" s="20"/>
      <c r="C295" s="34"/>
      <c r="D295" s="34"/>
      <c r="E295" s="73"/>
      <c r="F295" s="73"/>
      <c r="G295" s="73"/>
      <c r="H295" s="73"/>
      <c r="I295" s="73"/>
      <c r="J295" s="73"/>
      <c r="K295" s="73"/>
      <c r="L295" s="73"/>
      <c r="M295" s="73"/>
      <c r="N295" s="73"/>
      <c r="O295" s="11"/>
    </row>
    <row r="296" spans="1:15" s="8" customFormat="1" x14ac:dyDescent="0.25">
      <c r="A296" s="15"/>
      <c r="B296" s="20"/>
      <c r="C296" s="34"/>
      <c r="D296" s="34"/>
      <c r="E296" s="73"/>
      <c r="F296" s="73"/>
      <c r="G296" s="73"/>
      <c r="H296" s="73"/>
      <c r="I296" s="73"/>
      <c r="J296" s="73"/>
      <c r="K296" s="73"/>
      <c r="L296" s="73"/>
      <c r="M296" s="73"/>
      <c r="N296" s="73"/>
      <c r="O296" s="11"/>
    </row>
    <row r="297" spans="1:15" s="8" customFormat="1" x14ac:dyDescent="0.25">
      <c r="A297" s="15"/>
      <c r="B297" s="20"/>
      <c r="C297" s="34"/>
      <c r="D297" s="34"/>
      <c r="E297" s="73"/>
      <c r="F297" s="73"/>
      <c r="G297" s="73"/>
      <c r="H297" s="73"/>
      <c r="I297" s="73"/>
      <c r="J297" s="73"/>
      <c r="K297" s="73"/>
      <c r="L297" s="73"/>
      <c r="M297" s="73"/>
      <c r="N297" s="73"/>
      <c r="O297" s="11"/>
    </row>
    <row r="298" spans="1:15" s="8" customFormat="1" x14ac:dyDescent="0.25">
      <c r="A298" s="15"/>
      <c r="B298" s="20"/>
      <c r="C298" s="34"/>
      <c r="D298" s="34"/>
      <c r="E298" s="73"/>
      <c r="F298" s="73"/>
      <c r="G298" s="73"/>
      <c r="H298" s="73"/>
      <c r="I298" s="73"/>
      <c r="J298" s="73"/>
      <c r="K298" s="73"/>
      <c r="L298" s="73"/>
      <c r="M298" s="73"/>
      <c r="N298" s="73"/>
      <c r="O298" s="11"/>
    </row>
    <row r="299" spans="1:15" s="8" customFormat="1" x14ac:dyDescent="0.25">
      <c r="A299" s="15"/>
      <c r="B299" s="20"/>
      <c r="C299" s="34"/>
      <c r="D299" s="34"/>
      <c r="E299" s="73"/>
      <c r="F299" s="73"/>
      <c r="G299" s="73"/>
      <c r="H299" s="73"/>
      <c r="I299" s="73"/>
      <c r="J299" s="73"/>
      <c r="K299" s="73"/>
      <c r="L299" s="73"/>
      <c r="M299" s="73"/>
      <c r="N299" s="73"/>
      <c r="O299" s="11"/>
    </row>
    <row r="300" spans="1:15" s="8" customFormat="1" x14ac:dyDescent="0.25">
      <c r="A300" s="15"/>
      <c r="B300" s="20"/>
      <c r="C300" s="34"/>
      <c r="D300" s="34"/>
      <c r="E300" s="73"/>
      <c r="F300" s="73"/>
      <c r="G300" s="73"/>
      <c r="H300" s="73"/>
      <c r="I300" s="73"/>
      <c r="J300" s="73"/>
      <c r="K300" s="73"/>
      <c r="L300" s="73"/>
      <c r="M300" s="73"/>
      <c r="N300" s="73"/>
      <c r="O300" s="11"/>
    </row>
    <row r="301" spans="1:15" s="8" customFormat="1" x14ac:dyDescent="0.25">
      <c r="A301" s="15"/>
      <c r="B301" s="20"/>
      <c r="C301" s="34"/>
      <c r="D301" s="34"/>
      <c r="E301" s="73"/>
      <c r="F301" s="73"/>
      <c r="G301" s="73"/>
      <c r="H301" s="73"/>
      <c r="I301" s="73"/>
      <c r="J301" s="73"/>
      <c r="K301" s="73"/>
      <c r="L301" s="73"/>
      <c r="M301" s="73"/>
      <c r="N301" s="73"/>
      <c r="O301" s="11"/>
    </row>
    <row r="302" spans="1:15" s="8" customFormat="1" x14ac:dyDescent="0.25">
      <c r="A302" s="15"/>
      <c r="B302" s="20"/>
      <c r="C302" s="34"/>
      <c r="D302" s="34"/>
      <c r="E302" s="73"/>
      <c r="F302" s="73"/>
      <c r="G302" s="73"/>
      <c r="H302" s="73"/>
      <c r="I302" s="73"/>
      <c r="J302" s="73"/>
      <c r="K302" s="73"/>
      <c r="L302" s="73"/>
      <c r="M302" s="73"/>
      <c r="N302" s="73"/>
      <c r="O302" s="11"/>
    </row>
    <row r="303" spans="1:15" s="8" customFormat="1" x14ac:dyDescent="0.25">
      <c r="A303" s="15"/>
      <c r="B303" s="20"/>
      <c r="C303" s="34"/>
      <c r="D303" s="34"/>
      <c r="E303" s="73"/>
      <c r="F303" s="73"/>
      <c r="G303" s="73"/>
      <c r="H303" s="73"/>
      <c r="I303" s="73"/>
      <c r="J303" s="73"/>
      <c r="K303" s="73"/>
      <c r="L303" s="73"/>
      <c r="M303" s="73"/>
      <c r="N303" s="73"/>
      <c r="O303" s="11"/>
    </row>
    <row r="304" spans="1:15" s="8" customFormat="1" x14ac:dyDescent="0.25">
      <c r="A304" s="15"/>
      <c r="B304" s="20"/>
      <c r="C304" s="34"/>
      <c r="D304" s="34"/>
      <c r="E304" s="73"/>
      <c r="F304" s="73"/>
      <c r="G304" s="73"/>
      <c r="H304" s="73"/>
      <c r="I304" s="73"/>
      <c r="J304" s="73"/>
      <c r="K304" s="73"/>
      <c r="L304" s="73"/>
      <c r="M304" s="73"/>
      <c r="N304" s="73"/>
      <c r="O304" s="11"/>
    </row>
    <row r="305" spans="1:15" s="8" customFormat="1" x14ac:dyDescent="0.25">
      <c r="A305" s="15"/>
      <c r="B305" s="20"/>
      <c r="C305" s="34"/>
      <c r="D305" s="34"/>
      <c r="E305" s="73"/>
      <c r="F305" s="73"/>
      <c r="G305" s="73"/>
      <c r="H305" s="73"/>
      <c r="I305" s="73"/>
      <c r="J305" s="73"/>
      <c r="K305" s="73"/>
      <c r="L305" s="73"/>
      <c r="M305" s="73"/>
      <c r="N305" s="73"/>
      <c r="O305" s="11"/>
    </row>
    <row r="306" spans="1:15" s="8" customFormat="1" x14ac:dyDescent="0.25">
      <c r="A306" s="15"/>
      <c r="B306" s="20"/>
      <c r="C306" s="34"/>
      <c r="D306" s="34"/>
      <c r="E306" s="73"/>
      <c r="F306" s="73"/>
      <c r="G306" s="73"/>
      <c r="H306" s="73"/>
      <c r="I306" s="73"/>
      <c r="J306" s="73"/>
      <c r="K306" s="73"/>
      <c r="L306" s="73"/>
      <c r="M306" s="73"/>
      <c r="N306" s="73"/>
      <c r="O306" s="11"/>
    </row>
    <row r="307" spans="1:15" s="8" customFormat="1" x14ac:dyDescent="0.25">
      <c r="A307" s="15"/>
      <c r="B307" s="20"/>
      <c r="C307" s="34"/>
      <c r="D307" s="34"/>
      <c r="E307" s="73"/>
      <c r="F307" s="73"/>
      <c r="G307" s="73"/>
      <c r="H307" s="73"/>
      <c r="I307" s="73"/>
      <c r="J307" s="73"/>
      <c r="K307" s="73"/>
      <c r="L307" s="73"/>
      <c r="M307" s="73"/>
      <c r="N307" s="73"/>
      <c r="O307" s="11"/>
    </row>
    <row r="308" spans="1:15" s="8" customFormat="1" x14ac:dyDescent="0.25">
      <c r="A308" s="15"/>
      <c r="B308" s="20"/>
      <c r="C308" s="34"/>
      <c r="D308" s="34"/>
      <c r="E308" s="73"/>
      <c r="F308" s="73"/>
      <c r="G308" s="73"/>
      <c r="H308" s="73"/>
      <c r="I308" s="73"/>
      <c r="J308" s="73"/>
      <c r="K308" s="73"/>
      <c r="L308" s="73"/>
      <c r="M308" s="73"/>
      <c r="N308" s="73"/>
      <c r="O308" s="11"/>
    </row>
    <row r="309" spans="1:15" s="8" customFormat="1" x14ac:dyDescent="0.25">
      <c r="A309" s="15"/>
      <c r="B309" s="20"/>
      <c r="C309" s="34"/>
      <c r="D309" s="34"/>
      <c r="E309" s="73"/>
      <c r="F309" s="73"/>
      <c r="G309" s="73"/>
      <c r="H309" s="73"/>
      <c r="I309" s="73"/>
      <c r="J309" s="73"/>
      <c r="K309" s="73"/>
      <c r="L309" s="73"/>
      <c r="M309" s="73"/>
      <c r="N309" s="73"/>
      <c r="O309" s="11"/>
    </row>
    <row r="310" spans="1:15" s="8" customFormat="1" x14ac:dyDescent="0.25">
      <c r="A310" s="15"/>
      <c r="B310" s="20"/>
      <c r="C310" s="34"/>
      <c r="D310" s="34"/>
      <c r="E310" s="73"/>
      <c r="F310" s="73"/>
      <c r="G310" s="73"/>
      <c r="H310" s="73"/>
      <c r="I310" s="73"/>
      <c r="J310" s="73"/>
      <c r="K310" s="73"/>
      <c r="L310" s="73"/>
      <c r="M310" s="73"/>
      <c r="N310" s="73"/>
      <c r="O310" s="11"/>
    </row>
    <row r="311" spans="1:15" s="8" customFormat="1" x14ac:dyDescent="0.25">
      <c r="A311" s="15"/>
      <c r="B311" s="20"/>
      <c r="C311" s="34"/>
      <c r="D311" s="34"/>
      <c r="E311" s="73"/>
      <c r="F311" s="73"/>
      <c r="G311" s="73"/>
      <c r="H311" s="73"/>
      <c r="I311" s="73"/>
      <c r="J311" s="73"/>
      <c r="K311" s="73"/>
      <c r="L311" s="73"/>
      <c r="M311" s="73"/>
      <c r="N311" s="73"/>
      <c r="O311" s="11"/>
    </row>
    <row r="312" spans="1:15" s="8" customFormat="1" x14ac:dyDescent="0.25">
      <c r="A312" s="15"/>
      <c r="B312" s="20"/>
      <c r="C312" s="34"/>
      <c r="D312" s="34"/>
      <c r="E312" s="73"/>
      <c r="F312" s="73"/>
      <c r="G312" s="73"/>
      <c r="H312" s="73"/>
      <c r="I312" s="73"/>
      <c r="J312" s="73"/>
      <c r="K312" s="73"/>
      <c r="L312" s="73"/>
      <c r="M312" s="73"/>
      <c r="N312" s="73"/>
      <c r="O312" s="11"/>
    </row>
    <row r="313" spans="1:15" s="8" customFormat="1" x14ac:dyDescent="0.25">
      <c r="A313" s="15"/>
      <c r="B313" s="20"/>
      <c r="C313" s="34"/>
      <c r="D313" s="34"/>
      <c r="E313" s="73"/>
      <c r="F313" s="73"/>
      <c r="G313" s="73"/>
      <c r="H313" s="73"/>
      <c r="I313" s="73"/>
      <c r="J313" s="73"/>
      <c r="K313" s="73"/>
      <c r="L313" s="73"/>
      <c r="M313" s="73"/>
      <c r="N313" s="73"/>
      <c r="O313" s="11"/>
    </row>
    <row r="314" spans="1:15" s="8" customFormat="1" x14ac:dyDescent="0.25">
      <c r="A314" s="15"/>
      <c r="B314" s="20"/>
      <c r="C314" s="34"/>
      <c r="D314" s="34"/>
      <c r="E314" s="73"/>
      <c r="F314" s="73"/>
      <c r="G314" s="73"/>
      <c r="H314" s="73"/>
      <c r="I314" s="73"/>
      <c r="J314" s="73"/>
      <c r="K314" s="73"/>
      <c r="L314" s="73"/>
      <c r="M314" s="73"/>
      <c r="N314" s="73"/>
      <c r="O314" s="11"/>
    </row>
    <row r="315" spans="1:15" s="8" customFormat="1" x14ac:dyDescent="0.25">
      <c r="A315" s="15"/>
      <c r="B315" s="20"/>
      <c r="C315" s="34"/>
      <c r="D315" s="34"/>
      <c r="E315" s="73"/>
      <c r="F315" s="73"/>
      <c r="G315" s="73"/>
      <c r="H315" s="73"/>
      <c r="I315" s="73"/>
      <c r="J315" s="73"/>
      <c r="K315" s="73"/>
      <c r="L315" s="73"/>
      <c r="M315" s="73"/>
      <c r="N315" s="73"/>
      <c r="O315" s="11"/>
    </row>
    <row r="316" spans="1:15" s="8" customFormat="1" x14ac:dyDescent="0.25">
      <c r="A316" s="15"/>
      <c r="B316" s="20"/>
      <c r="C316" s="34"/>
      <c r="D316" s="34"/>
      <c r="E316" s="73"/>
      <c r="F316" s="73"/>
      <c r="G316" s="73"/>
      <c r="H316" s="73"/>
      <c r="I316" s="73"/>
      <c r="J316" s="73"/>
      <c r="K316" s="73"/>
      <c r="L316" s="73"/>
      <c r="M316" s="73"/>
      <c r="N316" s="73"/>
      <c r="O316" s="11"/>
    </row>
    <row r="317" spans="1:15" s="8" customFormat="1" x14ac:dyDescent="0.25">
      <c r="A317" s="15"/>
      <c r="B317" s="20"/>
      <c r="C317" s="34"/>
      <c r="D317" s="34"/>
      <c r="E317" s="73"/>
      <c r="F317" s="73"/>
      <c r="G317" s="73"/>
      <c r="H317" s="73"/>
      <c r="I317" s="73"/>
      <c r="J317" s="73"/>
      <c r="K317" s="73"/>
      <c r="L317" s="73"/>
      <c r="M317" s="73"/>
      <c r="N317" s="73"/>
      <c r="O317" s="11"/>
    </row>
    <row r="318" spans="1:15" s="8" customFormat="1" x14ac:dyDescent="0.25">
      <c r="A318" s="15"/>
      <c r="B318" s="20"/>
      <c r="C318" s="34"/>
      <c r="D318" s="34"/>
      <c r="E318" s="73"/>
      <c r="F318" s="73"/>
      <c r="G318" s="73"/>
      <c r="H318" s="73"/>
      <c r="I318" s="73"/>
      <c r="J318" s="73"/>
      <c r="K318" s="73"/>
      <c r="L318" s="73"/>
      <c r="M318" s="73"/>
      <c r="N318" s="73"/>
      <c r="O318" s="11"/>
    </row>
    <row r="319" spans="1:15" s="8" customFormat="1" x14ac:dyDescent="0.25">
      <c r="A319" s="15"/>
      <c r="B319" s="20"/>
      <c r="C319" s="34"/>
      <c r="D319" s="34"/>
      <c r="E319" s="73"/>
      <c r="F319" s="73"/>
      <c r="G319" s="73"/>
      <c r="H319" s="73"/>
      <c r="I319" s="73"/>
      <c r="J319" s="73"/>
      <c r="K319" s="73"/>
      <c r="L319" s="73"/>
      <c r="M319" s="73"/>
      <c r="N319" s="73"/>
      <c r="O319" s="11"/>
    </row>
    <row r="320" spans="1:15" s="8" customFormat="1" x14ac:dyDescent="0.25">
      <c r="A320" s="15"/>
      <c r="B320" s="20"/>
      <c r="C320" s="34"/>
      <c r="D320" s="34"/>
      <c r="E320" s="73"/>
      <c r="F320" s="73"/>
      <c r="G320" s="73"/>
      <c r="H320" s="73"/>
      <c r="I320" s="73"/>
      <c r="J320" s="73"/>
      <c r="K320" s="73"/>
      <c r="L320" s="73"/>
      <c r="M320" s="73"/>
      <c r="N320" s="73"/>
      <c r="O320" s="11"/>
    </row>
    <row r="321" spans="1:15" s="8" customFormat="1" x14ac:dyDescent="0.25">
      <c r="A321" s="15"/>
      <c r="B321" s="20"/>
      <c r="C321" s="34"/>
      <c r="D321" s="34"/>
      <c r="E321" s="73"/>
      <c r="F321" s="73"/>
      <c r="G321" s="73"/>
      <c r="H321" s="73"/>
      <c r="I321" s="73"/>
      <c r="J321" s="73"/>
      <c r="K321" s="73"/>
      <c r="L321" s="73"/>
      <c r="M321" s="73"/>
      <c r="N321" s="73"/>
      <c r="O321" s="11"/>
    </row>
    <row r="322" spans="1:15" s="8" customFormat="1" x14ac:dyDescent="0.25">
      <c r="A322" s="15"/>
      <c r="B322" s="20"/>
      <c r="C322" s="34"/>
      <c r="D322" s="34"/>
      <c r="E322" s="73"/>
      <c r="F322" s="73"/>
      <c r="G322" s="73"/>
      <c r="H322" s="73"/>
      <c r="I322" s="73"/>
      <c r="J322" s="73"/>
      <c r="K322" s="73"/>
      <c r="L322" s="73"/>
      <c r="M322" s="73"/>
      <c r="N322" s="73"/>
      <c r="O322" s="11"/>
    </row>
    <row r="323" spans="1:15" s="8" customFormat="1" x14ac:dyDescent="0.25">
      <c r="A323" s="15"/>
      <c r="B323" s="20"/>
      <c r="C323" s="34"/>
      <c r="D323" s="34"/>
      <c r="E323" s="73"/>
      <c r="F323" s="73"/>
      <c r="G323" s="73"/>
      <c r="H323" s="73"/>
      <c r="I323" s="73"/>
      <c r="J323" s="73"/>
      <c r="K323" s="73"/>
      <c r="L323" s="73"/>
      <c r="M323" s="73"/>
      <c r="N323" s="73"/>
      <c r="O323" s="11"/>
    </row>
    <row r="324" spans="1:15" s="8" customFormat="1" x14ac:dyDescent="0.25">
      <c r="A324" s="15"/>
      <c r="B324" s="20"/>
      <c r="C324" s="34"/>
      <c r="D324" s="34"/>
      <c r="E324" s="73"/>
      <c r="F324" s="73"/>
      <c r="G324" s="73"/>
      <c r="H324" s="73"/>
      <c r="I324" s="73"/>
      <c r="J324" s="73"/>
      <c r="K324" s="73"/>
      <c r="L324" s="73"/>
      <c r="M324" s="73"/>
      <c r="N324" s="73"/>
      <c r="O324" s="11"/>
    </row>
    <row r="325" spans="1:15" s="8" customFormat="1" x14ac:dyDescent="0.25">
      <c r="A325" s="15"/>
      <c r="B325" s="20"/>
      <c r="C325" s="34"/>
      <c r="D325" s="34"/>
      <c r="E325" s="73"/>
      <c r="F325" s="73"/>
      <c r="G325" s="73"/>
      <c r="H325" s="73"/>
      <c r="I325" s="73"/>
      <c r="J325" s="73"/>
      <c r="K325" s="73"/>
      <c r="L325" s="73"/>
      <c r="M325" s="73"/>
      <c r="N325" s="73"/>
      <c r="O325" s="11"/>
    </row>
    <row r="326" spans="1:15" s="8" customFormat="1" x14ac:dyDescent="0.25">
      <c r="A326" s="15"/>
      <c r="B326" s="20"/>
      <c r="C326" s="34"/>
      <c r="D326" s="34"/>
      <c r="E326" s="73"/>
      <c r="F326" s="73"/>
      <c r="G326" s="73"/>
      <c r="H326" s="73"/>
      <c r="I326" s="73"/>
      <c r="J326" s="73"/>
      <c r="K326" s="73"/>
      <c r="L326" s="73"/>
      <c r="M326" s="73"/>
      <c r="N326" s="73"/>
      <c r="O326" s="11"/>
    </row>
    <row r="327" spans="1:15" s="8" customFormat="1" x14ac:dyDescent="0.25">
      <c r="A327" s="15"/>
      <c r="B327" s="20"/>
      <c r="C327" s="34"/>
      <c r="D327" s="34"/>
      <c r="E327" s="73"/>
      <c r="F327" s="73"/>
      <c r="G327" s="73"/>
      <c r="H327" s="73"/>
      <c r="I327" s="73"/>
      <c r="J327" s="73"/>
      <c r="K327" s="73"/>
      <c r="L327" s="73"/>
      <c r="M327" s="73"/>
      <c r="N327" s="73"/>
      <c r="O327" s="11"/>
    </row>
    <row r="328" spans="1:15" s="8" customFormat="1" x14ac:dyDescent="0.25">
      <c r="A328" s="15"/>
      <c r="B328" s="20"/>
      <c r="C328" s="34"/>
      <c r="D328" s="34"/>
      <c r="E328" s="73"/>
      <c r="F328" s="73"/>
      <c r="G328" s="73"/>
      <c r="H328" s="73"/>
      <c r="I328" s="73"/>
      <c r="J328" s="73"/>
      <c r="K328" s="73"/>
      <c r="L328" s="73"/>
      <c r="M328" s="73"/>
      <c r="N328" s="73"/>
      <c r="O328" s="11"/>
    </row>
    <row r="329" spans="1:15" s="8" customFormat="1" x14ac:dyDescent="0.25">
      <c r="A329" s="15"/>
      <c r="B329" s="20"/>
      <c r="C329" s="34"/>
      <c r="D329" s="34"/>
      <c r="E329" s="73"/>
      <c r="F329" s="73"/>
      <c r="G329" s="73"/>
      <c r="H329" s="73"/>
      <c r="I329" s="73"/>
      <c r="J329" s="73"/>
      <c r="K329" s="73"/>
      <c r="L329" s="73"/>
      <c r="M329" s="73"/>
      <c r="N329" s="73"/>
      <c r="O329" s="11"/>
    </row>
    <row r="330" spans="1:15" s="8" customFormat="1" x14ac:dyDescent="0.25">
      <c r="A330" s="15"/>
      <c r="B330" s="20"/>
      <c r="C330" s="34"/>
      <c r="D330" s="34"/>
      <c r="E330" s="73"/>
      <c r="F330" s="73"/>
      <c r="G330" s="73"/>
      <c r="H330" s="73"/>
      <c r="I330" s="73"/>
      <c r="J330" s="73"/>
      <c r="K330" s="73"/>
      <c r="L330" s="73"/>
      <c r="M330" s="73"/>
      <c r="N330" s="73"/>
      <c r="O330" s="11"/>
    </row>
    <row r="331" spans="1:15" s="8" customFormat="1" x14ac:dyDescent="0.25">
      <c r="A331" s="15"/>
      <c r="B331" s="20"/>
      <c r="C331" s="34"/>
      <c r="D331" s="34"/>
      <c r="E331" s="73"/>
      <c r="F331" s="73"/>
      <c r="G331" s="73"/>
      <c r="H331" s="73"/>
      <c r="I331" s="73"/>
      <c r="J331" s="73"/>
      <c r="K331" s="73"/>
      <c r="L331" s="73"/>
      <c r="M331" s="73"/>
      <c r="N331" s="73"/>
      <c r="O331" s="11"/>
    </row>
    <row r="332" spans="1:15" s="8" customFormat="1" x14ac:dyDescent="0.25">
      <c r="A332" s="15"/>
      <c r="B332" s="20"/>
      <c r="C332" s="34"/>
      <c r="D332" s="34"/>
      <c r="E332" s="73"/>
      <c r="F332" s="73"/>
      <c r="G332" s="73"/>
      <c r="H332" s="73"/>
      <c r="I332" s="73"/>
      <c r="J332" s="73"/>
      <c r="K332" s="73"/>
      <c r="L332" s="73"/>
      <c r="M332" s="73"/>
      <c r="N332" s="73"/>
      <c r="O332" s="11"/>
    </row>
    <row r="333" spans="1:15" s="8" customFormat="1" x14ac:dyDescent="0.25">
      <c r="A333" s="15"/>
      <c r="B333" s="20"/>
      <c r="C333" s="34"/>
      <c r="D333" s="34"/>
      <c r="E333" s="73"/>
      <c r="F333" s="73"/>
      <c r="G333" s="73"/>
      <c r="H333" s="73"/>
      <c r="I333" s="73"/>
      <c r="J333" s="73"/>
      <c r="K333" s="73"/>
      <c r="L333" s="73"/>
      <c r="M333" s="73"/>
      <c r="N333" s="73"/>
      <c r="O333" s="11"/>
    </row>
    <row r="334" spans="1:15" s="8" customFormat="1" x14ac:dyDescent="0.25">
      <c r="A334" s="15"/>
      <c r="B334" s="20"/>
      <c r="C334" s="34"/>
      <c r="D334" s="34"/>
      <c r="E334" s="73"/>
      <c r="F334" s="73"/>
      <c r="G334" s="73"/>
      <c r="H334" s="73"/>
      <c r="I334" s="73"/>
      <c r="J334" s="73"/>
      <c r="K334" s="73"/>
      <c r="L334" s="73"/>
      <c r="M334" s="73"/>
      <c r="N334" s="73"/>
      <c r="O334" s="11"/>
    </row>
    <row r="335" spans="1:15" s="8" customFormat="1" x14ac:dyDescent="0.25">
      <c r="A335" s="15"/>
      <c r="B335" s="20"/>
      <c r="C335" s="34"/>
      <c r="D335" s="34"/>
      <c r="E335" s="73"/>
      <c r="F335" s="73"/>
      <c r="G335" s="73"/>
      <c r="H335" s="73"/>
      <c r="I335" s="73"/>
      <c r="J335" s="73"/>
      <c r="K335" s="73"/>
      <c r="L335" s="73"/>
      <c r="M335" s="73"/>
      <c r="N335" s="73"/>
      <c r="O335" s="11"/>
    </row>
    <row r="336" spans="1:15" s="8" customFormat="1" x14ac:dyDescent="0.25">
      <c r="A336" s="15"/>
      <c r="B336" s="20"/>
      <c r="C336" s="34"/>
      <c r="D336" s="34"/>
      <c r="E336" s="73"/>
      <c r="F336" s="73"/>
      <c r="G336" s="73"/>
      <c r="H336" s="73"/>
      <c r="I336" s="73"/>
      <c r="J336" s="73"/>
      <c r="K336" s="73"/>
      <c r="L336" s="73"/>
      <c r="M336" s="73"/>
      <c r="N336" s="73"/>
      <c r="O336" s="11"/>
    </row>
    <row r="337" spans="1:15" s="8" customFormat="1" x14ac:dyDescent="0.25">
      <c r="A337" s="15"/>
      <c r="B337" s="20"/>
      <c r="C337" s="34"/>
      <c r="D337" s="34"/>
      <c r="E337" s="73"/>
      <c r="F337" s="73"/>
      <c r="G337" s="73"/>
      <c r="H337" s="73"/>
      <c r="I337" s="73"/>
      <c r="J337" s="73"/>
      <c r="K337" s="73"/>
      <c r="L337" s="73"/>
      <c r="M337" s="73"/>
      <c r="N337" s="73"/>
      <c r="O337" s="11"/>
    </row>
    <row r="338" spans="1:15" s="8" customFormat="1" x14ac:dyDescent="0.25">
      <c r="A338" s="15"/>
      <c r="B338" s="20"/>
      <c r="C338" s="34"/>
      <c r="D338" s="34"/>
      <c r="E338" s="73"/>
      <c r="F338" s="73"/>
      <c r="G338" s="73"/>
      <c r="H338" s="73"/>
      <c r="I338" s="73"/>
      <c r="J338" s="73"/>
      <c r="K338" s="73"/>
      <c r="L338" s="73"/>
      <c r="M338" s="73"/>
      <c r="N338" s="73"/>
      <c r="O338" s="11"/>
    </row>
    <row r="339" spans="1:15" s="8" customFormat="1" x14ac:dyDescent="0.25">
      <c r="A339" s="15"/>
      <c r="B339" s="20"/>
      <c r="C339" s="34"/>
      <c r="D339" s="34"/>
      <c r="E339" s="73"/>
      <c r="F339" s="73"/>
      <c r="G339" s="73"/>
      <c r="H339" s="73"/>
      <c r="I339" s="73"/>
      <c r="J339" s="73"/>
      <c r="K339" s="73"/>
      <c r="L339" s="73"/>
      <c r="M339" s="73"/>
      <c r="N339" s="73"/>
      <c r="O339" s="11"/>
    </row>
    <row r="340" spans="1:15" s="8" customFormat="1" x14ac:dyDescent="0.25">
      <c r="A340" s="15"/>
      <c r="B340" s="20"/>
      <c r="C340" s="34"/>
      <c r="D340" s="34"/>
      <c r="E340" s="73"/>
      <c r="F340" s="73"/>
      <c r="G340" s="73"/>
      <c r="H340" s="73"/>
      <c r="I340" s="73"/>
      <c r="J340" s="73"/>
      <c r="K340" s="73"/>
      <c r="L340" s="73"/>
      <c r="M340" s="73"/>
      <c r="N340" s="73"/>
      <c r="O340" s="11"/>
    </row>
    <row r="341" spans="1:15" s="8" customFormat="1" x14ac:dyDescent="0.25">
      <c r="A341" s="15"/>
      <c r="B341" s="20"/>
      <c r="C341" s="34"/>
      <c r="D341" s="34"/>
      <c r="E341" s="73"/>
      <c r="F341" s="73"/>
      <c r="G341" s="73"/>
      <c r="H341" s="73"/>
      <c r="I341" s="73"/>
      <c r="J341" s="73"/>
      <c r="K341" s="73"/>
      <c r="L341" s="73"/>
      <c r="M341" s="73"/>
      <c r="N341" s="73"/>
      <c r="O341" s="11"/>
    </row>
    <row r="342" spans="1:15" s="8" customFormat="1" x14ac:dyDescent="0.25">
      <c r="A342" s="15"/>
      <c r="B342" s="20"/>
      <c r="C342" s="34"/>
      <c r="D342" s="34"/>
      <c r="E342" s="73"/>
      <c r="F342" s="73"/>
      <c r="G342" s="73"/>
      <c r="H342" s="73"/>
      <c r="I342" s="73"/>
      <c r="J342" s="73"/>
      <c r="K342" s="73"/>
      <c r="L342" s="73"/>
      <c r="M342" s="73"/>
      <c r="N342" s="73"/>
      <c r="O342" s="11"/>
    </row>
    <row r="343" spans="1:15" s="8" customFormat="1" x14ac:dyDescent="0.25">
      <c r="A343" s="15"/>
      <c r="B343" s="20"/>
      <c r="C343" s="34"/>
      <c r="D343" s="34"/>
      <c r="E343" s="73"/>
      <c r="F343" s="73"/>
      <c r="G343" s="73"/>
      <c r="H343" s="73"/>
      <c r="I343" s="73"/>
      <c r="J343" s="73"/>
      <c r="K343" s="73"/>
      <c r="L343" s="73"/>
      <c r="M343" s="73"/>
      <c r="N343" s="73"/>
      <c r="O343" s="11"/>
    </row>
    <row r="344" spans="1:15" s="8" customFormat="1" x14ac:dyDescent="0.25">
      <c r="A344" s="15"/>
      <c r="B344" s="20"/>
      <c r="C344" s="34"/>
      <c r="D344" s="34"/>
      <c r="E344" s="73"/>
      <c r="F344" s="73"/>
      <c r="G344" s="73"/>
      <c r="H344" s="73"/>
      <c r="I344" s="73"/>
      <c r="J344" s="73"/>
      <c r="K344" s="73"/>
      <c r="L344" s="73"/>
      <c r="M344" s="73"/>
      <c r="N344" s="73"/>
      <c r="O344" s="11"/>
    </row>
    <row r="345" spans="1:15" s="8" customFormat="1" x14ac:dyDescent="0.25">
      <c r="A345" s="15"/>
      <c r="B345" s="20"/>
      <c r="C345" s="34"/>
      <c r="D345" s="34"/>
      <c r="E345" s="73"/>
      <c r="F345" s="73"/>
      <c r="G345" s="73"/>
      <c r="H345" s="73"/>
      <c r="I345" s="73"/>
      <c r="J345" s="73"/>
      <c r="K345" s="73"/>
      <c r="L345" s="73"/>
      <c r="M345" s="73"/>
      <c r="N345" s="73"/>
      <c r="O345" s="11"/>
    </row>
    <row r="346" spans="1:15" s="8" customFormat="1" x14ac:dyDescent="0.25">
      <c r="A346" s="15"/>
      <c r="B346" s="20"/>
      <c r="C346" s="34"/>
      <c r="D346" s="34"/>
      <c r="E346" s="73"/>
      <c r="F346" s="73"/>
      <c r="G346" s="73"/>
      <c r="H346" s="73"/>
      <c r="I346" s="73"/>
      <c r="J346" s="73"/>
      <c r="K346" s="73"/>
      <c r="L346" s="73"/>
      <c r="M346" s="73"/>
      <c r="N346" s="73"/>
      <c r="O346" s="11"/>
    </row>
    <row r="347" spans="1:15" s="8" customFormat="1" x14ac:dyDescent="0.25">
      <c r="A347" s="15"/>
      <c r="B347" s="20"/>
      <c r="C347" s="34"/>
      <c r="D347" s="34"/>
      <c r="E347" s="73"/>
      <c r="F347" s="73"/>
      <c r="G347" s="73"/>
      <c r="H347" s="73"/>
      <c r="I347" s="73"/>
      <c r="J347" s="73"/>
      <c r="K347" s="73"/>
      <c r="L347" s="73"/>
      <c r="M347" s="73"/>
      <c r="N347" s="73"/>
      <c r="O347" s="11"/>
    </row>
    <row r="348" spans="1:15" s="8" customFormat="1" x14ac:dyDescent="0.25">
      <c r="A348" s="15"/>
      <c r="B348" s="20"/>
      <c r="C348" s="34"/>
      <c r="D348" s="34"/>
      <c r="E348" s="73"/>
      <c r="F348" s="73"/>
      <c r="G348" s="73"/>
      <c r="H348" s="73"/>
      <c r="I348" s="73"/>
      <c r="J348" s="73"/>
      <c r="K348" s="73"/>
      <c r="L348" s="73"/>
      <c r="M348" s="73"/>
      <c r="N348" s="73"/>
      <c r="O348" s="11"/>
    </row>
    <row r="349" spans="1:15" s="8" customFormat="1" x14ac:dyDescent="0.25">
      <c r="A349" s="15"/>
      <c r="B349" s="20"/>
      <c r="C349" s="34"/>
      <c r="D349" s="34"/>
      <c r="E349" s="73"/>
      <c r="F349" s="73"/>
      <c r="G349" s="73"/>
      <c r="H349" s="73"/>
      <c r="I349" s="73"/>
      <c r="J349" s="73"/>
      <c r="K349" s="73"/>
      <c r="L349" s="73"/>
      <c r="M349" s="73"/>
      <c r="N349" s="73"/>
      <c r="O349" s="11"/>
    </row>
    <row r="350" spans="1:15" s="8" customFormat="1" x14ac:dyDescent="0.25">
      <c r="A350" s="15"/>
      <c r="B350" s="20"/>
      <c r="C350" s="34"/>
      <c r="D350" s="34"/>
      <c r="E350" s="73"/>
      <c r="F350" s="73"/>
      <c r="G350" s="73"/>
      <c r="H350" s="73"/>
      <c r="I350" s="73"/>
      <c r="J350" s="73"/>
      <c r="K350" s="73"/>
      <c r="L350" s="73"/>
      <c r="M350" s="73"/>
      <c r="N350" s="73"/>
      <c r="O350" s="11"/>
    </row>
    <row r="351" spans="1:15" s="8" customFormat="1" x14ac:dyDescent="0.25">
      <c r="A351" s="15"/>
      <c r="B351" s="20"/>
      <c r="C351" s="34"/>
      <c r="D351" s="34"/>
      <c r="E351" s="73"/>
      <c r="F351" s="73"/>
      <c r="G351" s="73"/>
      <c r="H351" s="73"/>
      <c r="I351" s="73"/>
      <c r="J351" s="73"/>
      <c r="K351" s="73"/>
      <c r="L351" s="73"/>
      <c r="M351" s="73"/>
      <c r="N351" s="73"/>
      <c r="O351" s="11"/>
    </row>
    <row r="352" spans="1:15" s="8" customFormat="1" x14ac:dyDescent="0.25">
      <c r="A352" s="15"/>
      <c r="B352" s="20"/>
      <c r="C352" s="34"/>
      <c r="D352" s="34"/>
      <c r="E352" s="73"/>
      <c r="F352" s="73"/>
      <c r="G352" s="73"/>
      <c r="H352" s="73"/>
      <c r="I352" s="73"/>
      <c r="J352" s="73"/>
      <c r="K352" s="73"/>
      <c r="L352" s="73"/>
      <c r="M352" s="73"/>
      <c r="N352" s="73"/>
      <c r="O352" s="11"/>
    </row>
    <row r="353" spans="1:15" s="8" customFormat="1" x14ac:dyDescent="0.25">
      <c r="A353" s="15"/>
      <c r="B353" s="20"/>
      <c r="C353" s="34"/>
      <c r="D353" s="34"/>
      <c r="E353" s="73"/>
      <c r="F353" s="73"/>
      <c r="G353" s="73"/>
      <c r="H353" s="73"/>
      <c r="I353" s="73"/>
      <c r="J353" s="73"/>
      <c r="K353" s="73"/>
      <c r="L353" s="73"/>
      <c r="M353" s="73"/>
      <c r="N353" s="73"/>
      <c r="O353" s="11"/>
    </row>
    <row r="354" spans="1:15" s="8" customFormat="1" x14ac:dyDescent="0.25">
      <c r="A354" s="15"/>
      <c r="B354" s="20"/>
      <c r="C354" s="34"/>
      <c r="D354" s="34"/>
      <c r="E354" s="73"/>
      <c r="F354" s="73"/>
      <c r="G354" s="73"/>
      <c r="H354" s="73"/>
      <c r="I354" s="73"/>
      <c r="J354" s="73"/>
      <c r="K354" s="73"/>
      <c r="L354" s="73"/>
      <c r="M354" s="73"/>
      <c r="N354" s="73"/>
      <c r="O354" s="11"/>
    </row>
    <row r="355" spans="1:15" s="8" customFormat="1" x14ac:dyDescent="0.25">
      <c r="A355" s="15"/>
      <c r="B355" s="20"/>
      <c r="C355" s="34"/>
      <c r="D355" s="34"/>
      <c r="E355" s="73"/>
      <c r="F355" s="73"/>
      <c r="G355" s="73"/>
      <c r="H355" s="73"/>
      <c r="I355" s="73"/>
      <c r="J355" s="73"/>
      <c r="K355" s="73"/>
      <c r="L355" s="73"/>
      <c r="M355" s="73"/>
      <c r="N355" s="73"/>
      <c r="O355" s="11"/>
    </row>
    <row r="356" spans="1:15" s="8" customFormat="1" x14ac:dyDescent="0.25">
      <c r="A356" s="15"/>
      <c r="B356" s="20"/>
      <c r="C356" s="34"/>
      <c r="D356" s="34"/>
      <c r="E356" s="73"/>
      <c r="F356" s="73"/>
      <c r="G356" s="73"/>
      <c r="H356" s="73"/>
      <c r="I356" s="73"/>
      <c r="J356" s="73"/>
      <c r="K356" s="73"/>
      <c r="L356" s="73"/>
      <c r="M356" s="73"/>
      <c r="N356" s="73"/>
      <c r="O356" s="11"/>
    </row>
    <row r="357" spans="1:15" s="8" customFormat="1" x14ac:dyDescent="0.25">
      <c r="A357" s="15"/>
      <c r="B357" s="20"/>
      <c r="C357" s="34"/>
      <c r="D357" s="34"/>
      <c r="E357" s="73"/>
      <c r="F357" s="73"/>
      <c r="G357" s="73"/>
      <c r="H357" s="73"/>
      <c r="I357" s="73"/>
      <c r="J357" s="73"/>
      <c r="K357" s="73"/>
      <c r="L357" s="73"/>
      <c r="M357" s="73"/>
      <c r="N357" s="73"/>
      <c r="O357" s="11"/>
    </row>
    <row r="358" spans="1:15" s="8" customFormat="1" x14ac:dyDescent="0.25">
      <c r="A358" s="15"/>
      <c r="B358" s="20"/>
      <c r="C358" s="34"/>
      <c r="D358" s="34"/>
      <c r="E358" s="73"/>
      <c r="F358" s="73"/>
      <c r="G358" s="73"/>
      <c r="H358" s="73"/>
      <c r="I358" s="73"/>
      <c r="J358" s="73"/>
      <c r="K358" s="73"/>
      <c r="L358" s="73"/>
      <c r="M358" s="73"/>
      <c r="N358" s="73"/>
      <c r="O358" s="11"/>
    </row>
    <row r="359" spans="1:15" s="8" customFormat="1" x14ac:dyDescent="0.25">
      <c r="A359" s="15"/>
      <c r="B359" s="20"/>
      <c r="C359" s="34"/>
      <c r="D359" s="34"/>
      <c r="E359" s="73"/>
      <c r="F359" s="73"/>
      <c r="G359" s="73"/>
      <c r="H359" s="73"/>
      <c r="I359" s="73"/>
      <c r="J359" s="73"/>
      <c r="K359" s="73"/>
      <c r="L359" s="73"/>
      <c r="M359" s="73"/>
      <c r="N359" s="73"/>
      <c r="O359" s="11"/>
    </row>
    <row r="360" spans="1:15" s="8" customFormat="1" x14ac:dyDescent="0.25">
      <c r="A360" s="15"/>
      <c r="B360" s="20"/>
      <c r="C360" s="34"/>
      <c r="D360" s="34"/>
      <c r="E360" s="73"/>
      <c r="F360" s="73"/>
      <c r="G360" s="73"/>
      <c r="H360" s="73"/>
      <c r="I360" s="73"/>
      <c r="J360" s="73"/>
      <c r="K360" s="73"/>
      <c r="L360" s="73"/>
      <c r="M360" s="73"/>
      <c r="N360" s="73"/>
      <c r="O360" s="11"/>
    </row>
    <row r="361" spans="1:15" s="8" customFormat="1" x14ac:dyDescent="0.25">
      <c r="A361" s="15"/>
      <c r="B361" s="20"/>
      <c r="C361" s="34"/>
      <c r="D361" s="34"/>
      <c r="E361" s="73"/>
      <c r="F361" s="73"/>
      <c r="G361" s="73"/>
      <c r="H361" s="73"/>
      <c r="I361" s="73"/>
      <c r="J361" s="73"/>
      <c r="K361" s="73"/>
      <c r="L361" s="73"/>
      <c r="M361" s="73"/>
      <c r="N361" s="73"/>
      <c r="O361" s="11"/>
    </row>
    <row r="362" spans="1:15" s="8" customFormat="1" x14ac:dyDescent="0.25">
      <c r="A362" s="15"/>
      <c r="B362" s="20"/>
      <c r="C362" s="34"/>
      <c r="D362" s="34"/>
      <c r="E362" s="73"/>
      <c r="F362" s="73"/>
      <c r="G362" s="73"/>
      <c r="H362" s="73"/>
      <c r="I362" s="73"/>
      <c r="J362" s="73"/>
      <c r="K362" s="73"/>
      <c r="L362" s="73"/>
      <c r="M362" s="73"/>
      <c r="N362" s="73"/>
      <c r="O362" s="11"/>
    </row>
    <row r="363" spans="1:15" s="8" customFormat="1" x14ac:dyDescent="0.25">
      <c r="A363" s="15"/>
      <c r="B363" s="20"/>
      <c r="C363" s="34"/>
      <c r="D363" s="34"/>
      <c r="E363" s="73"/>
      <c r="F363" s="73"/>
      <c r="G363" s="73"/>
      <c r="H363" s="73"/>
      <c r="I363" s="73"/>
      <c r="J363" s="73"/>
      <c r="K363" s="73"/>
      <c r="L363" s="73"/>
      <c r="M363" s="73"/>
      <c r="N363" s="73"/>
      <c r="O363" s="11"/>
    </row>
    <row r="364" spans="1:15" s="8" customFormat="1" x14ac:dyDescent="0.25">
      <c r="A364" s="15"/>
      <c r="B364" s="20"/>
      <c r="C364" s="34"/>
      <c r="D364" s="34"/>
      <c r="E364" s="73"/>
      <c r="F364" s="73"/>
      <c r="G364" s="73"/>
      <c r="H364" s="73"/>
      <c r="I364" s="73"/>
      <c r="J364" s="73"/>
      <c r="K364" s="73"/>
      <c r="L364" s="73"/>
      <c r="M364" s="73"/>
      <c r="N364" s="73"/>
      <c r="O364" s="11"/>
    </row>
    <row r="365" spans="1:15" s="8" customFormat="1" x14ac:dyDescent="0.25">
      <c r="A365" s="15"/>
      <c r="B365" s="20"/>
      <c r="C365" s="34"/>
      <c r="D365" s="34"/>
      <c r="E365" s="73"/>
      <c r="F365" s="73"/>
      <c r="G365" s="73"/>
      <c r="H365" s="73"/>
      <c r="I365" s="73"/>
      <c r="J365" s="73"/>
      <c r="K365" s="73"/>
      <c r="L365" s="73"/>
      <c r="M365" s="73"/>
      <c r="N365" s="73"/>
      <c r="O365" s="11"/>
    </row>
    <row r="366" spans="1:15" s="8" customFormat="1" x14ac:dyDescent="0.25">
      <c r="A366" s="15"/>
      <c r="B366" s="20"/>
      <c r="C366" s="34"/>
      <c r="D366" s="34"/>
      <c r="E366" s="73"/>
      <c r="F366" s="73"/>
      <c r="G366" s="73"/>
      <c r="H366" s="73"/>
      <c r="I366" s="73"/>
      <c r="J366" s="73"/>
      <c r="K366" s="73"/>
      <c r="L366" s="73"/>
      <c r="M366" s="73"/>
      <c r="N366" s="73"/>
      <c r="O366" s="11"/>
    </row>
    <row r="367" spans="1:15" s="8" customFormat="1" x14ac:dyDescent="0.25">
      <c r="A367" s="15"/>
      <c r="B367" s="20"/>
      <c r="C367" s="34"/>
      <c r="D367" s="34"/>
      <c r="E367" s="73"/>
      <c r="F367" s="73"/>
      <c r="G367" s="73"/>
      <c r="H367" s="73"/>
      <c r="I367" s="73"/>
      <c r="J367" s="73"/>
      <c r="K367" s="73"/>
      <c r="L367" s="73"/>
      <c r="M367" s="73"/>
      <c r="N367" s="73"/>
      <c r="O367" s="11"/>
    </row>
    <row r="368" spans="1:15" s="8" customFormat="1" x14ac:dyDescent="0.25">
      <c r="A368" s="15"/>
      <c r="B368" s="20"/>
      <c r="C368" s="34"/>
      <c r="D368" s="34"/>
      <c r="E368" s="73"/>
      <c r="F368" s="73"/>
      <c r="G368" s="73"/>
      <c r="H368" s="73"/>
      <c r="I368" s="73"/>
      <c r="J368" s="73"/>
      <c r="K368" s="73"/>
      <c r="L368" s="73"/>
      <c r="M368" s="73"/>
      <c r="N368" s="73"/>
      <c r="O368" s="11"/>
    </row>
    <row r="369" spans="1:15" s="8" customFormat="1" x14ac:dyDescent="0.25">
      <c r="A369" s="15"/>
      <c r="B369" s="20"/>
      <c r="C369" s="34"/>
      <c r="D369" s="34"/>
      <c r="E369" s="73"/>
      <c r="F369" s="73"/>
      <c r="G369" s="73"/>
      <c r="H369" s="73"/>
      <c r="I369" s="73"/>
      <c r="J369" s="73"/>
      <c r="K369" s="73"/>
      <c r="L369" s="73"/>
      <c r="M369" s="73"/>
      <c r="N369" s="73"/>
      <c r="O369" s="11"/>
    </row>
    <row r="370" spans="1:15" s="8" customFormat="1" x14ac:dyDescent="0.25">
      <c r="A370" s="15"/>
      <c r="B370" s="20"/>
      <c r="C370" s="34"/>
      <c r="D370" s="34"/>
      <c r="E370" s="73"/>
      <c r="F370" s="73"/>
      <c r="G370" s="73"/>
      <c r="H370" s="73"/>
      <c r="I370" s="73"/>
      <c r="J370" s="73"/>
      <c r="K370" s="73"/>
      <c r="L370" s="73"/>
      <c r="M370" s="73"/>
      <c r="N370" s="73"/>
      <c r="O370" s="11"/>
    </row>
    <row r="371" spans="1:15" s="8" customFormat="1" x14ac:dyDescent="0.25">
      <c r="A371" s="15"/>
      <c r="B371" s="20"/>
      <c r="C371" s="34"/>
      <c r="D371" s="34"/>
      <c r="E371" s="73"/>
      <c r="F371" s="73"/>
      <c r="G371" s="73"/>
      <c r="H371" s="73"/>
      <c r="I371" s="73"/>
      <c r="J371" s="73"/>
      <c r="K371" s="73"/>
      <c r="L371" s="73"/>
      <c r="M371" s="73"/>
      <c r="N371" s="73"/>
      <c r="O371" s="11"/>
    </row>
    <row r="372" spans="1:15" s="8" customFormat="1" x14ac:dyDescent="0.25">
      <c r="A372" s="15"/>
      <c r="B372" s="20"/>
      <c r="C372" s="34"/>
      <c r="D372" s="34"/>
      <c r="E372" s="73"/>
      <c r="F372" s="73"/>
      <c r="G372" s="73"/>
      <c r="H372" s="73"/>
      <c r="I372" s="73"/>
      <c r="J372" s="73"/>
      <c r="K372" s="73"/>
      <c r="L372" s="73"/>
      <c r="M372" s="73"/>
      <c r="N372" s="73"/>
      <c r="O372" s="11"/>
    </row>
    <row r="373" spans="1:15" s="8" customFormat="1" x14ac:dyDescent="0.25">
      <c r="A373" s="15"/>
      <c r="B373" s="20"/>
      <c r="C373" s="34"/>
      <c r="D373" s="34"/>
      <c r="E373" s="73"/>
      <c r="F373" s="73"/>
      <c r="G373" s="73"/>
      <c r="H373" s="73"/>
      <c r="I373" s="73"/>
      <c r="J373" s="73"/>
      <c r="K373" s="73"/>
      <c r="L373" s="73"/>
      <c r="M373" s="73"/>
      <c r="N373" s="73"/>
      <c r="O373" s="11"/>
    </row>
    <row r="374" spans="1:15" s="8" customFormat="1" x14ac:dyDescent="0.25">
      <c r="A374" s="15"/>
      <c r="B374" s="20"/>
      <c r="C374" s="34"/>
      <c r="D374" s="34"/>
      <c r="E374" s="73"/>
      <c r="F374" s="73"/>
      <c r="G374" s="73"/>
      <c r="H374" s="73"/>
      <c r="I374" s="73"/>
      <c r="J374" s="73"/>
      <c r="K374" s="73"/>
      <c r="L374" s="73"/>
      <c r="M374" s="73"/>
      <c r="N374" s="73"/>
      <c r="O374" s="11"/>
    </row>
    <row r="375" spans="1:15" s="8" customFormat="1" x14ac:dyDescent="0.25">
      <c r="A375" s="15"/>
      <c r="B375" s="20"/>
      <c r="C375" s="34"/>
      <c r="D375" s="34"/>
      <c r="E375" s="73"/>
      <c r="F375" s="73"/>
      <c r="G375" s="73"/>
      <c r="H375" s="73"/>
      <c r="I375" s="73"/>
      <c r="J375" s="73"/>
      <c r="K375" s="73"/>
      <c r="L375" s="73"/>
      <c r="M375" s="73"/>
      <c r="N375" s="73"/>
      <c r="O375" s="11"/>
    </row>
    <row r="376" spans="1:15" s="8" customFormat="1" x14ac:dyDescent="0.25">
      <c r="A376" s="15"/>
      <c r="B376" s="20"/>
      <c r="C376" s="34"/>
      <c r="D376" s="34"/>
      <c r="E376" s="73"/>
      <c r="F376" s="73"/>
      <c r="G376" s="73"/>
      <c r="H376" s="73"/>
      <c r="I376" s="73"/>
      <c r="J376" s="73"/>
      <c r="K376" s="73"/>
      <c r="L376" s="73"/>
      <c r="M376" s="73"/>
      <c r="N376" s="73"/>
      <c r="O376" s="11"/>
    </row>
    <row r="377" spans="1:15" s="8" customFormat="1" x14ac:dyDescent="0.25">
      <c r="A377" s="15"/>
      <c r="B377" s="20"/>
      <c r="C377" s="34"/>
      <c r="D377" s="34"/>
      <c r="E377" s="73"/>
      <c r="F377" s="73"/>
      <c r="G377" s="73"/>
      <c r="H377" s="73"/>
      <c r="I377" s="73"/>
      <c r="J377" s="73"/>
      <c r="K377" s="73"/>
      <c r="L377" s="73"/>
      <c r="M377" s="73"/>
      <c r="N377" s="73"/>
      <c r="O377" s="11"/>
    </row>
    <row r="378" spans="1:15" s="8" customFormat="1" x14ac:dyDescent="0.25">
      <c r="A378" s="15"/>
      <c r="B378" s="20"/>
      <c r="C378" s="34"/>
      <c r="D378" s="34"/>
      <c r="E378" s="73"/>
      <c r="F378" s="73"/>
      <c r="G378" s="73"/>
      <c r="H378" s="73"/>
      <c r="I378" s="73"/>
      <c r="J378" s="73"/>
      <c r="K378" s="73"/>
      <c r="L378" s="73"/>
      <c r="M378" s="73"/>
      <c r="N378" s="73"/>
      <c r="O378" s="11"/>
    </row>
    <row r="379" spans="1:15" s="8" customFormat="1" x14ac:dyDescent="0.25">
      <c r="A379" s="15"/>
      <c r="B379" s="20"/>
      <c r="C379" s="34"/>
      <c r="D379" s="34"/>
      <c r="E379" s="73"/>
      <c r="F379" s="73"/>
      <c r="G379" s="73"/>
      <c r="H379" s="73"/>
      <c r="I379" s="73"/>
      <c r="J379" s="73"/>
      <c r="K379" s="73"/>
      <c r="L379" s="73"/>
      <c r="M379" s="73"/>
      <c r="N379" s="73"/>
      <c r="O379" s="11"/>
    </row>
    <row r="380" spans="1:15" s="8" customFormat="1" x14ac:dyDescent="0.25">
      <c r="A380" s="15"/>
      <c r="B380" s="20"/>
      <c r="C380" s="34"/>
      <c r="D380" s="34"/>
      <c r="E380" s="73"/>
      <c r="F380" s="73"/>
      <c r="G380" s="73"/>
      <c r="H380" s="73"/>
      <c r="I380" s="73"/>
      <c r="J380" s="73"/>
      <c r="K380" s="73"/>
      <c r="L380" s="73"/>
      <c r="M380" s="73"/>
      <c r="N380" s="73"/>
      <c r="O380" s="11"/>
    </row>
    <row r="381" spans="1:15" s="8" customFormat="1" x14ac:dyDescent="0.25">
      <c r="A381" s="15"/>
      <c r="B381" s="20"/>
      <c r="C381" s="34"/>
      <c r="D381" s="34"/>
      <c r="E381" s="73"/>
      <c r="F381" s="73"/>
      <c r="G381" s="73"/>
      <c r="H381" s="73"/>
      <c r="I381" s="73"/>
      <c r="J381" s="73"/>
      <c r="K381" s="73"/>
      <c r="L381" s="73"/>
      <c r="M381" s="73"/>
      <c r="N381" s="73"/>
      <c r="O381" s="11"/>
    </row>
    <row r="382" spans="1:15" s="8" customFormat="1" x14ac:dyDescent="0.25">
      <c r="A382" s="15"/>
      <c r="B382" s="20"/>
      <c r="C382" s="34"/>
      <c r="D382" s="34"/>
      <c r="E382" s="73"/>
      <c r="F382" s="73"/>
      <c r="G382" s="73"/>
      <c r="H382" s="73"/>
      <c r="I382" s="73"/>
      <c r="J382" s="73"/>
      <c r="K382" s="73"/>
      <c r="L382" s="73"/>
      <c r="M382" s="73"/>
      <c r="N382" s="73"/>
      <c r="O382" s="11"/>
    </row>
    <row r="383" spans="1:15" s="8" customFormat="1" x14ac:dyDescent="0.25">
      <c r="A383" s="15"/>
      <c r="B383" s="20"/>
      <c r="C383" s="34"/>
      <c r="D383" s="34"/>
      <c r="E383" s="73"/>
      <c r="F383" s="73"/>
      <c r="G383" s="73"/>
      <c r="H383" s="73"/>
      <c r="I383" s="73"/>
      <c r="J383" s="73"/>
      <c r="K383" s="73"/>
      <c r="L383" s="73"/>
      <c r="M383" s="73"/>
      <c r="N383" s="73"/>
      <c r="O383" s="11"/>
    </row>
    <row r="384" spans="1:15" s="8" customFormat="1" x14ac:dyDescent="0.25">
      <c r="A384" s="15"/>
      <c r="B384" s="20"/>
      <c r="C384" s="34"/>
      <c r="D384" s="34"/>
      <c r="E384" s="73"/>
      <c r="F384" s="73"/>
      <c r="G384" s="73"/>
      <c r="H384" s="73"/>
      <c r="I384" s="73"/>
      <c r="J384" s="73"/>
      <c r="K384" s="73"/>
      <c r="L384" s="73"/>
      <c r="M384" s="73"/>
      <c r="N384" s="73"/>
      <c r="O384" s="11"/>
    </row>
    <row r="385" spans="1:15" s="8" customFormat="1" x14ac:dyDescent="0.25">
      <c r="A385" s="15"/>
      <c r="B385" s="20"/>
      <c r="C385" s="34"/>
      <c r="D385" s="34"/>
      <c r="E385" s="73"/>
      <c r="F385" s="73"/>
      <c r="G385" s="73"/>
      <c r="H385" s="73"/>
      <c r="I385" s="73"/>
      <c r="J385" s="73"/>
      <c r="K385" s="73"/>
      <c r="L385" s="73"/>
      <c r="M385" s="73"/>
      <c r="N385" s="73"/>
      <c r="O385" s="11"/>
    </row>
    <row r="386" spans="1:15" s="8" customFormat="1" x14ac:dyDescent="0.25">
      <c r="A386" s="15"/>
      <c r="B386" s="20"/>
      <c r="C386" s="34"/>
      <c r="D386" s="34"/>
      <c r="E386" s="73"/>
      <c r="F386" s="73"/>
      <c r="G386" s="73"/>
      <c r="H386" s="73"/>
      <c r="I386" s="73"/>
      <c r="J386" s="73"/>
      <c r="K386" s="73"/>
      <c r="L386" s="73"/>
      <c r="M386" s="73"/>
      <c r="N386" s="73"/>
      <c r="O386" s="11"/>
    </row>
    <row r="387" spans="1:15" s="8" customFormat="1" x14ac:dyDescent="0.25">
      <c r="A387" s="15"/>
      <c r="B387" s="20"/>
      <c r="C387" s="34"/>
      <c r="D387" s="34"/>
      <c r="E387" s="73"/>
      <c r="F387" s="73"/>
      <c r="G387" s="73"/>
      <c r="H387" s="73"/>
      <c r="I387" s="73"/>
      <c r="J387" s="73"/>
      <c r="K387" s="73"/>
      <c r="L387" s="73"/>
      <c r="M387" s="73"/>
      <c r="N387" s="73"/>
      <c r="O387" s="11"/>
    </row>
    <row r="388" spans="1:15" s="8" customFormat="1" x14ac:dyDescent="0.25">
      <c r="A388" s="15"/>
      <c r="B388" s="20"/>
      <c r="C388" s="34"/>
      <c r="D388" s="34"/>
      <c r="E388" s="73"/>
      <c r="F388" s="73"/>
      <c r="G388" s="73"/>
      <c r="H388" s="73"/>
      <c r="I388" s="73"/>
      <c r="J388" s="73"/>
      <c r="K388" s="73"/>
      <c r="L388" s="73"/>
      <c r="M388" s="73"/>
      <c r="N388" s="73"/>
      <c r="O388" s="11"/>
    </row>
    <row r="389" spans="1:15" s="8" customFormat="1" x14ac:dyDescent="0.25">
      <c r="A389" s="15"/>
      <c r="B389" s="20"/>
      <c r="C389" s="34"/>
      <c r="D389" s="34"/>
      <c r="E389" s="73"/>
      <c r="F389" s="73"/>
      <c r="G389" s="73"/>
      <c r="H389" s="73"/>
      <c r="I389" s="73"/>
      <c r="J389" s="73"/>
      <c r="K389" s="73"/>
      <c r="L389" s="73"/>
      <c r="M389" s="73"/>
      <c r="N389" s="73"/>
      <c r="O389" s="11"/>
    </row>
    <row r="390" spans="1:15" s="8" customFormat="1" x14ac:dyDescent="0.25">
      <c r="A390" s="15"/>
      <c r="B390" s="20"/>
      <c r="C390" s="34"/>
      <c r="D390" s="34"/>
      <c r="E390" s="73"/>
      <c r="F390" s="73"/>
      <c r="G390" s="73"/>
      <c r="H390" s="73"/>
      <c r="I390" s="73"/>
      <c r="J390" s="73"/>
      <c r="K390" s="73"/>
      <c r="L390" s="73"/>
      <c r="M390" s="73"/>
      <c r="N390" s="73"/>
      <c r="O390" s="11"/>
    </row>
    <row r="391" spans="1:15" s="8" customFormat="1" x14ac:dyDescent="0.25">
      <c r="A391" s="15"/>
      <c r="B391" s="20"/>
      <c r="C391" s="34"/>
      <c r="D391" s="34"/>
      <c r="E391" s="73"/>
      <c r="F391" s="73"/>
      <c r="G391" s="73"/>
      <c r="H391" s="73"/>
      <c r="I391" s="73"/>
      <c r="J391" s="73"/>
      <c r="K391" s="73"/>
      <c r="L391" s="73"/>
      <c r="M391" s="73"/>
      <c r="N391" s="73"/>
      <c r="O391" s="11"/>
    </row>
    <row r="392" spans="1:15" s="8" customFormat="1" x14ac:dyDescent="0.25">
      <c r="A392" s="15"/>
      <c r="B392" s="20"/>
      <c r="C392" s="34"/>
      <c r="D392" s="34"/>
      <c r="E392" s="73"/>
      <c r="F392" s="73"/>
      <c r="G392" s="73"/>
      <c r="H392" s="73"/>
      <c r="I392" s="73"/>
      <c r="J392" s="73"/>
      <c r="K392" s="73"/>
      <c r="L392" s="73"/>
      <c r="M392" s="73"/>
      <c r="N392" s="73"/>
      <c r="O392" s="11"/>
    </row>
    <row r="393" spans="1:15" s="8" customFormat="1" x14ac:dyDescent="0.25">
      <c r="A393" s="15"/>
      <c r="B393" s="20"/>
      <c r="C393" s="34"/>
      <c r="D393" s="34"/>
      <c r="E393" s="73"/>
      <c r="F393" s="73"/>
      <c r="G393" s="73"/>
      <c r="H393" s="73"/>
      <c r="I393" s="73"/>
      <c r="J393" s="73"/>
      <c r="K393" s="73"/>
      <c r="L393" s="73"/>
      <c r="M393" s="73"/>
      <c r="N393" s="73"/>
      <c r="O393" s="11"/>
    </row>
    <row r="394" spans="1:15" s="8" customFormat="1" x14ac:dyDescent="0.25">
      <c r="A394" s="15"/>
      <c r="B394" s="20"/>
      <c r="C394" s="34"/>
      <c r="D394" s="34"/>
      <c r="E394" s="73"/>
      <c r="F394" s="73"/>
      <c r="G394" s="73"/>
      <c r="H394" s="73"/>
      <c r="I394" s="73"/>
      <c r="J394" s="73"/>
      <c r="K394" s="73"/>
      <c r="L394" s="73"/>
      <c r="M394" s="73"/>
      <c r="N394" s="73"/>
      <c r="O394" s="11"/>
    </row>
    <row r="395" spans="1:15" s="8" customFormat="1" x14ac:dyDescent="0.25">
      <c r="A395" s="15"/>
      <c r="B395" s="20"/>
      <c r="C395" s="34"/>
      <c r="D395" s="34"/>
      <c r="E395" s="73"/>
      <c r="F395" s="73"/>
      <c r="G395" s="73"/>
      <c r="H395" s="73"/>
      <c r="I395" s="73"/>
      <c r="J395" s="73"/>
      <c r="K395" s="73"/>
      <c r="L395" s="73"/>
      <c r="M395" s="73"/>
      <c r="N395" s="73"/>
      <c r="O395" s="11"/>
    </row>
    <row r="396" spans="1:15" s="8" customFormat="1" x14ac:dyDescent="0.25">
      <c r="A396" s="15"/>
      <c r="B396" s="20"/>
      <c r="C396" s="34"/>
      <c r="D396" s="34"/>
      <c r="E396" s="73"/>
      <c r="F396" s="73"/>
      <c r="G396" s="73"/>
      <c r="H396" s="73"/>
      <c r="I396" s="73"/>
      <c r="J396" s="73"/>
      <c r="K396" s="73"/>
      <c r="L396" s="73"/>
      <c r="M396" s="73"/>
      <c r="N396" s="73"/>
      <c r="O396" s="11"/>
    </row>
    <row r="397" spans="1:15" s="8" customFormat="1" x14ac:dyDescent="0.25">
      <c r="A397" s="15"/>
      <c r="B397" s="20"/>
      <c r="C397" s="34"/>
      <c r="D397" s="34"/>
      <c r="E397" s="73"/>
      <c r="F397" s="73"/>
      <c r="G397" s="73"/>
      <c r="H397" s="73"/>
      <c r="I397" s="73"/>
      <c r="J397" s="73"/>
      <c r="K397" s="73"/>
      <c r="L397" s="73"/>
      <c r="M397" s="73"/>
      <c r="N397" s="73"/>
      <c r="O397" s="11"/>
    </row>
    <row r="398" spans="1:15" s="8" customFormat="1" x14ac:dyDescent="0.25">
      <c r="A398" s="15"/>
      <c r="B398" s="20"/>
      <c r="C398" s="34"/>
      <c r="D398" s="34"/>
      <c r="E398" s="73"/>
      <c r="F398" s="73"/>
      <c r="G398" s="73"/>
      <c r="H398" s="73"/>
      <c r="I398" s="73"/>
      <c r="J398" s="73"/>
      <c r="K398" s="73"/>
      <c r="L398" s="73"/>
      <c r="M398" s="73"/>
      <c r="N398" s="73"/>
      <c r="O398" s="11"/>
    </row>
    <row r="399" spans="1:15" s="8" customFormat="1" x14ac:dyDescent="0.25">
      <c r="A399" s="15"/>
      <c r="B399" s="20"/>
      <c r="C399" s="34"/>
      <c r="D399" s="34"/>
      <c r="E399" s="73"/>
      <c r="F399" s="73"/>
      <c r="G399" s="73"/>
      <c r="H399" s="73"/>
      <c r="I399" s="73"/>
      <c r="J399" s="73"/>
      <c r="K399" s="73"/>
      <c r="L399" s="73"/>
      <c r="M399" s="73"/>
      <c r="N399" s="73"/>
      <c r="O399" s="11"/>
    </row>
    <row r="400" spans="1:15" s="8" customFormat="1" x14ac:dyDescent="0.25">
      <c r="A400" s="15"/>
      <c r="B400" s="20"/>
      <c r="C400" s="34"/>
      <c r="D400" s="34"/>
      <c r="E400" s="73"/>
      <c r="F400" s="73"/>
      <c r="G400" s="73"/>
      <c r="H400" s="73"/>
      <c r="I400" s="73"/>
      <c r="J400" s="73"/>
      <c r="K400" s="73"/>
      <c r="L400" s="73"/>
      <c r="M400" s="73"/>
      <c r="N400" s="73"/>
      <c r="O400" s="11"/>
    </row>
    <row r="401" spans="1:15" s="8" customFormat="1" x14ac:dyDescent="0.25">
      <c r="A401" s="15"/>
      <c r="B401" s="20"/>
      <c r="C401" s="34"/>
      <c r="D401" s="34"/>
      <c r="E401" s="73"/>
      <c r="F401" s="73"/>
      <c r="G401" s="73"/>
      <c r="H401" s="73"/>
      <c r="I401" s="73"/>
      <c r="J401" s="73"/>
      <c r="K401" s="73"/>
      <c r="L401" s="73"/>
      <c r="M401" s="73"/>
      <c r="N401" s="73"/>
      <c r="O401" s="11"/>
    </row>
    <row r="402" spans="1:15" s="8" customFormat="1" x14ac:dyDescent="0.25">
      <c r="A402" s="15"/>
      <c r="B402" s="20"/>
      <c r="C402" s="34"/>
      <c r="D402" s="34"/>
      <c r="E402" s="73"/>
      <c r="F402" s="73"/>
      <c r="G402" s="73"/>
      <c r="H402" s="73"/>
      <c r="I402" s="73"/>
      <c r="J402" s="73"/>
      <c r="K402" s="73"/>
      <c r="L402" s="73"/>
      <c r="M402" s="73"/>
      <c r="N402" s="73"/>
      <c r="O402" s="11"/>
    </row>
    <row r="403" spans="1:15" s="8" customFormat="1" x14ac:dyDescent="0.25">
      <c r="A403" s="15"/>
      <c r="B403" s="20"/>
      <c r="C403" s="34"/>
      <c r="D403" s="34"/>
      <c r="E403" s="73"/>
      <c r="F403" s="73"/>
      <c r="G403" s="73"/>
      <c r="H403" s="73"/>
      <c r="I403" s="73"/>
      <c r="J403" s="73"/>
      <c r="K403" s="73"/>
      <c r="L403" s="73"/>
      <c r="M403" s="73"/>
      <c r="N403" s="73"/>
      <c r="O403" s="11"/>
    </row>
    <row r="404" spans="1:15" s="8" customFormat="1" x14ac:dyDescent="0.25">
      <c r="A404" s="15"/>
      <c r="B404" s="20"/>
      <c r="C404" s="34"/>
      <c r="D404" s="34"/>
      <c r="E404" s="73"/>
      <c r="F404" s="73"/>
      <c r="G404" s="73"/>
      <c r="H404" s="73"/>
      <c r="I404" s="73"/>
      <c r="J404" s="73"/>
      <c r="K404" s="73"/>
      <c r="L404" s="73"/>
      <c r="M404" s="73"/>
      <c r="N404" s="73"/>
      <c r="O404" s="11"/>
    </row>
    <row r="405" spans="1:15" s="8" customFormat="1" x14ac:dyDescent="0.25">
      <c r="A405" s="15"/>
      <c r="B405" s="20"/>
      <c r="C405" s="34"/>
      <c r="D405" s="34"/>
      <c r="E405" s="73"/>
      <c r="F405" s="73"/>
      <c r="G405" s="73"/>
      <c r="H405" s="73"/>
      <c r="I405" s="73"/>
      <c r="J405" s="73"/>
      <c r="K405" s="73"/>
      <c r="L405" s="73"/>
      <c r="M405" s="73"/>
      <c r="N405" s="73"/>
      <c r="O405" s="11"/>
    </row>
    <row r="406" spans="1:15" s="8" customFormat="1" x14ac:dyDescent="0.25">
      <c r="A406" s="15"/>
      <c r="B406" s="20"/>
      <c r="C406" s="34"/>
      <c r="D406" s="34"/>
      <c r="E406" s="73"/>
      <c r="F406" s="73"/>
      <c r="G406" s="73"/>
      <c r="H406" s="73"/>
      <c r="I406" s="73"/>
      <c r="J406" s="73"/>
      <c r="K406" s="73"/>
      <c r="L406" s="73"/>
      <c r="M406" s="73"/>
      <c r="N406" s="73"/>
      <c r="O406" s="11"/>
    </row>
    <row r="407" spans="1:15" s="8" customFormat="1" x14ac:dyDescent="0.25">
      <c r="A407" s="15"/>
      <c r="B407" s="20"/>
      <c r="C407" s="34"/>
      <c r="D407" s="34"/>
      <c r="E407" s="73"/>
      <c r="F407" s="73"/>
      <c r="G407" s="73"/>
      <c r="H407" s="73"/>
      <c r="I407" s="73"/>
      <c r="J407" s="73"/>
      <c r="K407" s="73"/>
      <c r="L407" s="73"/>
      <c r="M407" s="73"/>
      <c r="N407" s="73"/>
      <c r="O407" s="11"/>
    </row>
    <row r="408" spans="1:15" s="8" customFormat="1" x14ac:dyDescent="0.25">
      <c r="A408" s="15"/>
      <c r="B408" s="20"/>
      <c r="C408" s="34"/>
      <c r="D408" s="34"/>
      <c r="E408" s="73"/>
      <c r="F408" s="73"/>
      <c r="G408" s="73"/>
      <c r="H408" s="73"/>
      <c r="I408" s="73"/>
      <c r="J408" s="73"/>
      <c r="K408" s="73"/>
      <c r="L408" s="73"/>
      <c r="M408" s="73"/>
      <c r="N408" s="73"/>
      <c r="O408" s="11"/>
    </row>
    <row r="409" spans="1:15" s="8" customFormat="1" x14ac:dyDescent="0.25">
      <c r="A409" s="15"/>
      <c r="B409" s="20"/>
      <c r="C409" s="34"/>
      <c r="D409" s="34"/>
      <c r="E409" s="73"/>
      <c r="F409" s="73"/>
      <c r="G409" s="73"/>
      <c r="H409" s="73"/>
      <c r="I409" s="73"/>
      <c r="J409" s="73"/>
      <c r="K409" s="73"/>
      <c r="L409" s="73"/>
      <c r="M409" s="73"/>
      <c r="N409" s="73"/>
      <c r="O409" s="11"/>
    </row>
    <row r="410" spans="1:15" s="8" customFormat="1" x14ac:dyDescent="0.25">
      <c r="A410" s="15"/>
      <c r="B410" s="20"/>
      <c r="C410" s="34"/>
      <c r="D410" s="34"/>
      <c r="E410" s="73"/>
      <c r="F410" s="73"/>
      <c r="G410" s="73"/>
      <c r="H410" s="73"/>
      <c r="I410" s="73"/>
      <c r="J410" s="73"/>
      <c r="K410" s="73"/>
      <c r="L410" s="73"/>
      <c r="M410" s="73"/>
      <c r="N410" s="73"/>
      <c r="O410" s="11"/>
    </row>
    <row r="411" spans="1:15" s="8" customFormat="1" x14ac:dyDescent="0.25">
      <c r="A411" s="15"/>
      <c r="B411" s="20"/>
      <c r="C411" s="34"/>
      <c r="D411" s="34"/>
      <c r="E411" s="73"/>
      <c r="F411" s="73"/>
      <c r="G411" s="73"/>
      <c r="H411" s="73"/>
      <c r="I411" s="73"/>
      <c r="J411" s="73"/>
      <c r="K411" s="73"/>
      <c r="L411" s="73"/>
      <c r="M411" s="73"/>
      <c r="N411" s="73"/>
      <c r="O411" s="11"/>
    </row>
    <row r="412" spans="1:15" s="8" customFormat="1" x14ac:dyDescent="0.25">
      <c r="A412" s="15"/>
      <c r="B412" s="20"/>
      <c r="C412" s="34"/>
      <c r="D412" s="34"/>
      <c r="E412" s="73"/>
      <c r="F412" s="73"/>
      <c r="G412" s="73"/>
      <c r="H412" s="73"/>
      <c r="I412" s="73"/>
      <c r="J412" s="73"/>
      <c r="K412" s="73"/>
      <c r="L412" s="73"/>
      <c r="M412" s="73"/>
      <c r="N412" s="73"/>
      <c r="O412" s="11"/>
    </row>
    <row r="413" spans="1:15" s="8" customFormat="1" x14ac:dyDescent="0.25">
      <c r="A413" s="15"/>
      <c r="B413" s="20"/>
      <c r="C413" s="34"/>
      <c r="D413" s="34"/>
      <c r="E413" s="73"/>
      <c r="F413" s="73"/>
      <c r="G413" s="73"/>
      <c r="H413" s="73"/>
      <c r="I413" s="73"/>
      <c r="J413" s="73"/>
      <c r="K413" s="73"/>
      <c r="L413" s="73"/>
      <c r="M413" s="73"/>
      <c r="N413" s="73"/>
      <c r="O413" s="11"/>
    </row>
    <row r="414" spans="1:15" s="8" customFormat="1" x14ac:dyDescent="0.25">
      <c r="A414" s="15"/>
      <c r="B414" s="20"/>
      <c r="C414" s="34"/>
      <c r="D414" s="34"/>
      <c r="E414" s="73"/>
      <c r="F414" s="73"/>
      <c r="G414" s="73"/>
      <c r="H414" s="73"/>
      <c r="I414" s="73"/>
      <c r="J414" s="73"/>
      <c r="K414" s="73"/>
      <c r="L414" s="73"/>
      <c r="M414" s="73"/>
      <c r="N414" s="73"/>
      <c r="O414" s="11"/>
    </row>
    <row r="415" spans="1:15" s="8" customFormat="1" x14ac:dyDescent="0.25">
      <c r="A415" s="15"/>
      <c r="B415" s="20"/>
      <c r="C415" s="34"/>
      <c r="D415" s="34"/>
      <c r="E415" s="73"/>
      <c r="F415" s="73"/>
      <c r="G415" s="73"/>
      <c r="H415" s="73"/>
      <c r="I415" s="73"/>
      <c r="J415" s="73"/>
      <c r="K415" s="73"/>
      <c r="L415" s="73"/>
      <c r="M415" s="73"/>
      <c r="N415" s="73"/>
      <c r="O415" s="11"/>
    </row>
    <row r="416" spans="1:15" s="8" customFormat="1" x14ac:dyDescent="0.25">
      <c r="A416" s="15"/>
      <c r="B416" s="20"/>
      <c r="C416" s="34"/>
      <c r="D416" s="34"/>
      <c r="E416" s="73"/>
      <c r="F416" s="73"/>
      <c r="G416" s="73"/>
      <c r="H416" s="73"/>
      <c r="I416" s="73"/>
      <c r="J416" s="73"/>
      <c r="K416" s="73"/>
      <c r="L416" s="73"/>
      <c r="M416" s="73"/>
      <c r="N416" s="73"/>
      <c r="O416" s="11"/>
    </row>
    <row r="417" spans="1:15" s="8" customFormat="1" x14ac:dyDescent="0.25">
      <c r="A417" s="15"/>
      <c r="B417" s="20"/>
      <c r="C417" s="34"/>
      <c r="D417" s="34"/>
      <c r="E417" s="73"/>
      <c r="F417" s="73"/>
      <c r="G417" s="73"/>
      <c r="H417" s="73"/>
      <c r="I417" s="73"/>
      <c r="J417" s="73"/>
      <c r="K417" s="73"/>
      <c r="L417" s="73"/>
      <c r="M417" s="73"/>
      <c r="N417" s="73"/>
      <c r="O417" s="11"/>
    </row>
    <row r="418" spans="1:15" s="8" customFormat="1" x14ac:dyDescent="0.25">
      <c r="A418" s="15"/>
      <c r="B418" s="20"/>
      <c r="C418" s="34"/>
      <c r="D418" s="34"/>
      <c r="E418" s="73"/>
      <c r="F418" s="73"/>
      <c r="G418" s="73"/>
      <c r="H418" s="73"/>
      <c r="I418" s="73"/>
      <c r="J418" s="73"/>
      <c r="K418" s="73"/>
      <c r="L418" s="73"/>
      <c r="M418" s="73"/>
      <c r="N418" s="73"/>
      <c r="O418" s="11"/>
    </row>
    <row r="419" spans="1:15" s="8" customFormat="1" x14ac:dyDescent="0.25">
      <c r="A419" s="15"/>
      <c r="B419" s="20"/>
      <c r="C419" s="34"/>
      <c r="D419" s="34"/>
      <c r="E419" s="73"/>
      <c r="F419" s="73"/>
      <c r="G419" s="73"/>
      <c r="H419" s="73"/>
      <c r="I419" s="73"/>
      <c r="J419" s="73"/>
      <c r="K419" s="73"/>
      <c r="L419" s="73"/>
      <c r="M419" s="73"/>
      <c r="N419" s="73"/>
      <c r="O419" s="11"/>
    </row>
    <row r="420" spans="1:15" s="8" customFormat="1" x14ac:dyDescent="0.25">
      <c r="A420" s="15"/>
      <c r="B420" s="20"/>
      <c r="C420" s="34"/>
      <c r="D420" s="34"/>
      <c r="E420" s="73"/>
      <c r="F420" s="73"/>
      <c r="G420" s="73"/>
      <c r="H420" s="73"/>
      <c r="I420" s="73"/>
      <c r="J420" s="73"/>
      <c r="K420" s="73"/>
      <c r="L420" s="73"/>
      <c r="M420" s="73"/>
      <c r="N420" s="73"/>
      <c r="O420" s="11"/>
    </row>
    <row r="421" spans="1:15" s="8" customFormat="1" x14ac:dyDescent="0.25">
      <c r="A421" s="15"/>
      <c r="B421" s="20"/>
      <c r="C421" s="34"/>
      <c r="D421" s="34"/>
      <c r="E421" s="73"/>
      <c r="F421" s="73"/>
      <c r="G421" s="73"/>
      <c r="H421" s="73"/>
      <c r="I421" s="73"/>
      <c r="J421" s="73"/>
      <c r="K421" s="73"/>
      <c r="L421" s="73"/>
      <c r="M421" s="73"/>
      <c r="N421" s="73"/>
      <c r="O421" s="11"/>
    </row>
    <row r="422" spans="1:15" s="8" customFormat="1" x14ac:dyDescent="0.25">
      <c r="A422" s="15"/>
      <c r="B422" s="20"/>
      <c r="C422" s="34"/>
      <c r="D422" s="34"/>
      <c r="E422" s="73"/>
      <c r="F422" s="73"/>
      <c r="G422" s="73"/>
      <c r="H422" s="73"/>
      <c r="I422" s="73"/>
      <c r="J422" s="73"/>
      <c r="K422" s="73"/>
      <c r="L422" s="73"/>
      <c r="M422" s="73"/>
      <c r="N422" s="73"/>
      <c r="O422" s="11"/>
    </row>
    <row r="423" spans="1:15" s="8" customFormat="1" x14ac:dyDescent="0.25">
      <c r="A423" s="15"/>
      <c r="B423" s="20"/>
      <c r="C423" s="34"/>
      <c r="D423" s="34"/>
      <c r="E423" s="73"/>
      <c r="F423" s="73"/>
      <c r="G423" s="73"/>
      <c r="H423" s="73"/>
      <c r="I423" s="73"/>
      <c r="J423" s="73"/>
      <c r="K423" s="73"/>
      <c r="L423" s="73"/>
      <c r="M423" s="73"/>
      <c r="N423" s="73"/>
      <c r="O423" s="11"/>
    </row>
    <row r="424" spans="1:15" s="8" customFormat="1" x14ac:dyDescent="0.25">
      <c r="A424" s="15"/>
      <c r="B424" s="20"/>
      <c r="C424" s="34"/>
      <c r="D424" s="34"/>
      <c r="E424" s="73"/>
      <c r="F424" s="73"/>
      <c r="G424" s="73"/>
      <c r="H424" s="73"/>
      <c r="I424" s="73"/>
      <c r="J424" s="73"/>
      <c r="K424" s="73"/>
      <c r="L424" s="73"/>
      <c r="M424" s="73"/>
      <c r="N424" s="73"/>
      <c r="O424" s="11"/>
    </row>
    <row r="425" spans="1:15" s="8" customFormat="1" x14ac:dyDescent="0.25">
      <c r="A425" s="15"/>
      <c r="B425" s="20"/>
      <c r="C425" s="34"/>
      <c r="D425" s="34"/>
      <c r="E425" s="73"/>
      <c r="F425" s="73"/>
      <c r="G425" s="73"/>
      <c r="H425" s="73"/>
      <c r="I425" s="73"/>
      <c r="J425" s="73"/>
      <c r="K425" s="73"/>
      <c r="L425" s="73"/>
      <c r="M425" s="73"/>
      <c r="N425" s="73"/>
      <c r="O425" s="11"/>
    </row>
    <row r="426" spans="1:15" s="8" customFormat="1" x14ac:dyDescent="0.25">
      <c r="A426" s="15"/>
      <c r="B426" s="20"/>
      <c r="C426" s="34"/>
      <c r="D426" s="34"/>
      <c r="E426" s="73"/>
      <c r="F426" s="73"/>
      <c r="G426" s="73"/>
      <c r="H426" s="73"/>
      <c r="I426" s="73"/>
      <c r="J426" s="73"/>
      <c r="K426" s="73"/>
      <c r="L426" s="73"/>
      <c r="M426" s="73"/>
      <c r="N426" s="73"/>
      <c r="O426" s="11"/>
    </row>
    <row r="427" spans="1:15" s="8" customFormat="1" x14ac:dyDescent="0.25">
      <c r="A427" s="15"/>
      <c r="B427" s="20"/>
      <c r="C427" s="34"/>
      <c r="D427" s="34"/>
      <c r="E427" s="73"/>
      <c r="F427" s="73"/>
      <c r="G427" s="73"/>
      <c r="H427" s="73"/>
      <c r="I427" s="73"/>
      <c r="J427" s="73"/>
      <c r="K427" s="73"/>
      <c r="L427" s="73"/>
      <c r="M427" s="73"/>
      <c r="N427" s="73"/>
      <c r="O427" s="11"/>
    </row>
    <row r="428" spans="1:15" s="8" customFormat="1" x14ac:dyDescent="0.25">
      <c r="A428" s="15"/>
      <c r="B428" s="20"/>
      <c r="C428" s="34"/>
      <c r="D428" s="34"/>
      <c r="E428" s="73"/>
      <c r="F428" s="73"/>
      <c r="G428" s="73"/>
      <c r="H428" s="73"/>
      <c r="I428" s="73"/>
      <c r="J428" s="73"/>
      <c r="K428" s="73"/>
      <c r="L428" s="73"/>
      <c r="M428" s="73"/>
      <c r="N428" s="73"/>
      <c r="O428" s="11"/>
    </row>
    <row r="429" spans="1:15" s="8" customFormat="1" x14ac:dyDescent="0.25">
      <c r="A429" s="15"/>
      <c r="B429" s="20"/>
      <c r="C429" s="34"/>
      <c r="D429" s="34"/>
      <c r="E429" s="73"/>
      <c r="F429" s="73"/>
      <c r="G429" s="73"/>
      <c r="H429" s="73"/>
      <c r="I429" s="73"/>
      <c r="J429" s="73"/>
      <c r="K429" s="73"/>
      <c r="L429" s="73"/>
      <c r="M429" s="73"/>
      <c r="N429" s="73"/>
      <c r="O429" s="11"/>
    </row>
    <row r="430" spans="1:15" s="8" customFormat="1" x14ac:dyDescent="0.25">
      <c r="A430" s="15"/>
      <c r="B430" s="20"/>
      <c r="C430" s="34"/>
      <c r="D430" s="34"/>
      <c r="E430" s="73"/>
      <c r="F430" s="73"/>
      <c r="G430" s="73"/>
      <c r="H430" s="73"/>
      <c r="I430" s="73"/>
      <c r="J430" s="73"/>
      <c r="K430" s="73"/>
      <c r="L430" s="73"/>
      <c r="M430" s="73"/>
      <c r="N430" s="73"/>
      <c r="O430" s="11"/>
    </row>
    <row r="431" spans="1:15" s="8" customFormat="1" x14ac:dyDescent="0.25">
      <c r="A431" s="15"/>
      <c r="B431" s="20"/>
      <c r="C431" s="34"/>
      <c r="D431" s="34"/>
      <c r="E431" s="73"/>
      <c r="F431" s="73"/>
      <c r="G431" s="73"/>
      <c r="H431" s="73"/>
      <c r="I431" s="73"/>
      <c r="J431" s="73"/>
      <c r="K431" s="73"/>
      <c r="L431" s="73"/>
      <c r="M431" s="73"/>
      <c r="N431" s="73"/>
      <c r="O431" s="11"/>
    </row>
    <row r="432" spans="1:15" s="8" customFormat="1" x14ac:dyDescent="0.25">
      <c r="A432" s="15"/>
      <c r="B432" s="20"/>
      <c r="C432" s="34"/>
      <c r="D432" s="34"/>
      <c r="E432" s="73"/>
      <c r="F432" s="73"/>
      <c r="G432" s="73"/>
      <c r="H432" s="73"/>
      <c r="I432" s="73"/>
      <c r="J432" s="73"/>
      <c r="K432" s="73"/>
      <c r="L432" s="73"/>
      <c r="M432" s="73"/>
      <c r="N432" s="73"/>
      <c r="O432" s="11"/>
    </row>
    <row r="433" spans="1:15" s="8" customFormat="1" x14ac:dyDescent="0.25">
      <c r="A433" s="15"/>
      <c r="B433" s="20"/>
      <c r="C433" s="34"/>
      <c r="D433" s="34"/>
      <c r="E433" s="73"/>
      <c r="F433" s="73"/>
      <c r="G433" s="73"/>
      <c r="H433" s="73"/>
      <c r="I433" s="73"/>
      <c r="J433" s="73"/>
      <c r="K433" s="73"/>
      <c r="L433" s="73"/>
      <c r="M433" s="73"/>
      <c r="N433" s="73"/>
      <c r="O433" s="11"/>
    </row>
    <row r="434" spans="1:15" s="8" customFormat="1" x14ac:dyDescent="0.25">
      <c r="A434" s="15"/>
      <c r="B434" s="20"/>
      <c r="C434" s="34"/>
      <c r="D434" s="34"/>
      <c r="E434" s="73"/>
      <c r="F434" s="73"/>
      <c r="G434" s="73"/>
      <c r="H434" s="73"/>
      <c r="I434" s="73"/>
      <c r="J434" s="73"/>
      <c r="K434" s="73"/>
      <c r="L434" s="73"/>
      <c r="M434" s="73"/>
      <c r="N434" s="73"/>
      <c r="O434" s="11"/>
    </row>
    <row r="435" spans="1:15" s="8" customFormat="1" x14ac:dyDescent="0.25">
      <c r="A435" s="15"/>
      <c r="B435" s="20"/>
      <c r="C435" s="34"/>
      <c r="D435" s="34"/>
      <c r="E435" s="73"/>
      <c r="F435" s="73"/>
      <c r="G435" s="73"/>
      <c r="H435" s="73"/>
      <c r="I435" s="73"/>
      <c r="J435" s="73"/>
      <c r="K435" s="73"/>
      <c r="L435" s="73"/>
      <c r="M435" s="73"/>
      <c r="N435" s="73"/>
      <c r="O435" s="11"/>
    </row>
    <row r="436" spans="1:15" s="8" customFormat="1" x14ac:dyDescent="0.25">
      <c r="A436" s="15"/>
      <c r="B436" s="20"/>
      <c r="C436" s="34"/>
      <c r="D436" s="34"/>
      <c r="E436" s="73"/>
      <c r="F436" s="73"/>
      <c r="G436" s="73"/>
      <c r="H436" s="73"/>
      <c r="I436" s="73"/>
      <c r="J436" s="73"/>
      <c r="K436" s="73"/>
      <c r="L436" s="73"/>
      <c r="M436" s="73"/>
      <c r="N436" s="73"/>
      <c r="O436" s="11"/>
    </row>
    <row r="437" spans="1:15" s="8" customFormat="1" x14ac:dyDescent="0.25">
      <c r="A437" s="15"/>
      <c r="B437" s="20"/>
      <c r="C437" s="34"/>
      <c r="D437" s="34"/>
      <c r="E437" s="73"/>
      <c r="F437" s="73"/>
      <c r="G437" s="73"/>
      <c r="H437" s="73"/>
      <c r="I437" s="73"/>
      <c r="J437" s="73"/>
      <c r="K437" s="73"/>
      <c r="L437" s="73"/>
      <c r="M437" s="73"/>
      <c r="N437" s="73"/>
      <c r="O437" s="11"/>
    </row>
    <row r="438" spans="1:15" s="8" customFormat="1" x14ac:dyDescent="0.25">
      <c r="A438" s="15"/>
      <c r="B438" s="20"/>
      <c r="C438" s="34"/>
      <c r="D438" s="34"/>
      <c r="E438" s="73"/>
      <c r="F438" s="73"/>
      <c r="G438" s="73"/>
      <c r="H438" s="73"/>
      <c r="I438" s="73"/>
      <c r="J438" s="73"/>
      <c r="K438" s="73"/>
      <c r="L438" s="73"/>
      <c r="M438" s="73"/>
      <c r="N438" s="73"/>
      <c r="O438" s="11"/>
    </row>
    <row r="439" spans="1:15" s="8" customFormat="1" x14ac:dyDescent="0.25">
      <c r="A439" s="15"/>
      <c r="B439" s="20"/>
      <c r="C439" s="34"/>
      <c r="D439" s="34"/>
      <c r="E439" s="73"/>
      <c r="F439" s="73"/>
      <c r="G439" s="73"/>
      <c r="H439" s="73"/>
      <c r="I439" s="73"/>
      <c r="J439" s="73"/>
      <c r="K439" s="73"/>
      <c r="L439" s="73"/>
      <c r="M439" s="73"/>
      <c r="N439" s="73"/>
      <c r="O439" s="11"/>
    </row>
    <row r="440" spans="1:15" s="8" customFormat="1" x14ac:dyDescent="0.25">
      <c r="A440" s="15"/>
      <c r="B440" s="20"/>
      <c r="C440" s="34"/>
      <c r="D440" s="34"/>
      <c r="E440" s="73"/>
      <c r="F440" s="73"/>
      <c r="G440" s="73"/>
      <c r="H440" s="73"/>
      <c r="I440" s="73"/>
      <c r="J440" s="73"/>
      <c r="K440" s="73"/>
      <c r="L440" s="73"/>
      <c r="M440" s="73"/>
      <c r="N440" s="73"/>
      <c r="O440" s="11"/>
    </row>
    <row r="441" spans="1:15" s="8" customFormat="1" x14ac:dyDescent="0.25">
      <c r="A441" s="15"/>
      <c r="B441" s="20"/>
      <c r="C441" s="34"/>
      <c r="D441" s="34"/>
      <c r="E441" s="73"/>
      <c r="F441" s="73"/>
      <c r="G441" s="73"/>
      <c r="H441" s="73"/>
      <c r="I441" s="73"/>
      <c r="J441" s="73"/>
      <c r="K441" s="73"/>
      <c r="L441" s="73"/>
      <c r="M441" s="73"/>
      <c r="N441" s="73"/>
      <c r="O441" s="11"/>
    </row>
    <row r="442" spans="1:15" s="8" customFormat="1" x14ac:dyDescent="0.25">
      <c r="A442" s="15"/>
      <c r="B442" s="20"/>
      <c r="C442" s="34"/>
      <c r="D442" s="34"/>
      <c r="E442" s="73"/>
      <c r="F442" s="73"/>
      <c r="G442" s="73"/>
      <c r="H442" s="73"/>
      <c r="I442" s="73"/>
      <c r="J442" s="73"/>
      <c r="K442" s="73"/>
      <c r="L442" s="73"/>
      <c r="M442" s="73"/>
      <c r="N442" s="73"/>
      <c r="O442" s="11"/>
    </row>
    <row r="443" spans="1:15" s="8" customFormat="1" x14ac:dyDescent="0.25">
      <c r="A443" s="15"/>
      <c r="B443" s="20"/>
      <c r="C443" s="34"/>
      <c r="D443" s="34"/>
      <c r="E443" s="73"/>
      <c r="F443" s="73"/>
      <c r="G443" s="73"/>
      <c r="H443" s="73"/>
      <c r="I443" s="73"/>
      <c r="J443" s="73"/>
      <c r="K443" s="73"/>
      <c r="L443" s="73"/>
      <c r="M443" s="73"/>
      <c r="N443" s="73"/>
      <c r="O443" s="11"/>
    </row>
    <row r="444" spans="1:15" s="8" customFormat="1" x14ac:dyDescent="0.25">
      <c r="A444" s="15"/>
      <c r="B444" s="20"/>
      <c r="C444" s="34"/>
      <c r="D444" s="34"/>
      <c r="E444" s="73"/>
      <c r="F444" s="73"/>
      <c r="G444" s="73"/>
      <c r="H444" s="73"/>
      <c r="I444" s="73"/>
      <c r="J444" s="73"/>
      <c r="K444" s="73"/>
      <c r="L444" s="73"/>
      <c r="M444" s="73"/>
      <c r="N444" s="73"/>
      <c r="O444" s="11"/>
    </row>
    <row r="445" spans="1:15" s="8" customFormat="1" x14ac:dyDescent="0.25">
      <c r="A445" s="15"/>
      <c r="B445" s="20"/>
      <c r="C445" s="34"/>
      <c r="D445" s="34"/>
      <c r="E445" s="73"/>
      <c r="F445" s="73"/>
      <c r="G445" s="73"/>
      <c r="H445" s="73"/>
      <c r="I445" s="73"/>
      <c r="J445" s="73"/>
      <c r="K445" s="73"/>
      <c r="L445" s="73"/>
      <c r="M445" s="73"/>
      <c r="N445" s="73"/>
      <c r="O445" s="11"/>
    </row>
    <row r="446" spans="1:15" s="8" customFormat="1" x14ac:dyDescent="0.25">
      <c r="A446" s="15"/>
      <c r="B446" s="20"/>
      <c r="C446" s="34"/>
      <c r="D446" s="34"/>
      <c r="E446" s="73"/>
      <c r="F446" s="73"/>
      <c r="G446" s="73"/>
      <c r="H446" s="73"/>
      <c r="I446" s="73"/>
      <c r="J446" s="73"/>
      <c r="K446" s="73"/>
      <c r="L446" s="73"/>
      <c r="M446" s="73"/>
      <c r="N446" s="73"/>
      <c r="O446" s="11"/>
    </row>
    <row r="447" spans="1:15" s="8" customFormat="1" x14ac:dyDescent="0.25">
      <c r="A447" s="15"/>
      <c r="B447" s="20"/>
      <c r="C447" s="34"/>
      <c r="D447" s="34"/>
      <c r="E447" s="73"/>
      <c r="F447" s="73"/>
      <c r="G447" s="73"/>
      <c r="H447" s="73"/>
      <c r="I447" s="73"/>
      <c r="J447" s="73"/>
      <c r="K447" s="73"/>
      <c r="L447" s="73"/>
      <c r="M447" s="73"/>
      <c r="N447" s="73"/>
      <c r="O447" s="11"/>
    </row>
    <row r="448" spans="1:15" s="8" customFormat="1" x14ac:dyDescent="0.25">
      <c r="A448" s="15"/>
      <c r="B448" s="20"/>
      <c r="C448" s="34"/>
      <c r="D448" s="34"/>
      <c r="E448" s="73"/>
      <c r="F448" s="73"/>
      <c r="G448" s="73"/>
      <c r="H448" s="73"/>
      <c r="I448" s="73"/>
      <c r="J448" s="73"/>
      <c r="K448" s="73"/>
      <c r="L448" s="73"/>
      <c r="M448" s="73"/>
      <c r="N448" s="73"/>
      <c r="O448" s="11"/>
    </row>
    <row r="449" spans="1:15" s="8" customFormat="1" x14ac:dyDescent="0.25">
      <c r="A449" s="15"/>
      <c r="B449" s="20"/>
      <c r="C449" s="34"/>
      <c r="D449" s="34"/>
      <c r="E449" s="73"/>
      <c r="F449" s="73"/>
      <c r="G449" s="73"/>
      <c r="H449" s="73"/>
      <c r="I449" s="73"/>
      <c r="J449" s="73"/>
      <c r="K449" s="73"/>
      <c r="L449" s="73"/>
      <c r="M449" s="73"/>
      <c r="N449" s="73"/>
      <c r="O449" s="11"/>
    </row>
    <row r="450" spans="1:15" s="8" customFormat="1" x14ac:dyDescent="0.25">
      <c r="A450" s="15"/>
      <c r="B450" s="20"/>
      <c r="C450" s="34"/>
      <c r="D450" s="34"/>
      <c r="E450" s="73"/>
      <c r="F450" s="73"/>
      <c r="G450" s="73"/>
      <c r="H450" s="73"/>
      <c r="I450" s="73"/>
      <c r="J450" s="73"/>
      <c r="K450" s="73"/>
      <c r="L450" s="73"/>
      <c r="M450" s="73"/>
      <c r="N450" s="73"/>
      <c r="O450" s="11"/>
    </row>
    <row r="451" spans="1:15" s="8" customFormat="1" x14ac:dyDescent="0.25">
      <c r="A451" s="15"/>
      <c r="B451" s="20"/>
      <c r="C451" s="34"/>
      <c r="D451" s="34"/>
      <c r="E451" s="73"/>
      <c r="F451" s="73"/>
      <c r="G451" s="73"/>
      <c r="H451" s="73"/>
      <c r="I451" s="73"/>
      <c r="J451" s="73"/>
      <c r="K451" s="73"/>
      <c r="L451" s="73"/>
      <c r="M451" s="73"/>
      <c r="N451" s="73"/>
      <c r="O451" s="11"/>
    </row>
    <row r="452" spans="1:15" s="8" customFormat="1" x14ac:dyDescent="0.25">
      <c r="A452" s="15"/>
      <c r="B452" s="20"/>
      <c r="C452" s="34"/>
      <c r="D452" s="34"/>
      <c r="E452" s="73"/>
      <c r="F452" s="73"/>
      <c r="G452" s="73"/>
      <c r="H452" s="73"/>
      <c r="I452" s="73"/>
      <c r="J452" s="73"/>
      <c r="K452" s="73"/>
      <c r="L452" s="73"/>
      <c r="M452" s="73"/>
      <c r="N452" s="73"/>
      <c r="O452" s="11"/>
    </row>
    <row r="453" spans="1:15" s="8" customFormat="1" x14ac:dyDescent="0.25">
      <c r="A453" s="15"/>
      <c r="B453" s="20"/>
      <c r="C453" s="34"/>
      <c r="D453" s="34"/>
      <c r="E453" s="73"/>
      <c r="F453" s="73"/>
      <c r="G453" s="73"/>
      <c r="H453" s="73"/>
      <c r="I453" s="73"/>
      <c r="J453" s="73"/>
      <c r="K453" s="73"/>
      <c r="L453" s="73"/>
      <c r="M453" s="73"/>
      <c r="N453" s="73"/>
      <c r="O453" s="11"/>
    </row>
    <row r="454" spans="1:15" s="8" customFormat="1" x14ac:dyDescent="0.25">
      <c r="A454" s="15"/>
      <c r="B454" s="20"/>
      <c r="C454" s="34"/>
      <c r="D454" s="34"/>
      <c r="E454" s="73"/>
      <c r="F454" s="73"/>
      <c r="G454" s="73"/>
      <c r="H454" s="73"/>
      <c r="I454" s="73"/>
      <c r="J454" s="73"/>
      <c r="K454" s="73"/>
      <c r="L454" s="73"/>
      <c r="M454" s="73"/>
      <c r="N454" s="73"/>
      <c r="O454" s="11"/>
    </row>
    <row r="455" spans="1:15" s="8" customFormat="1" x14ac:dyDescent="0.25">
      <c r="A455" s="15"/>
      <c r="B455" s="20"/>
      <c r="C455" s="34"/>
      <c r="D455" s="34"/>
      <c r="E455" s="73"/>
      <c r="F455" s="73"/>
      <c r="G455" s="73"/>
      <c r="H455" s="73"/>
      <c r="I455" s="73"/>
      <c r="J455" s="73"/>
      <c r="K455" s="73"/>
      <c r="L455" s="73"/>
      <c r="M455" s="73"/>
      <c r="N455" s="73"/>
      <c r="O455" s="11"/>
    </row>
    <row r="456" spans="1:15" s="8" customFormat="1" x14ac:dyDescent="0.25">
      <c r="A456" s="15"/>
      <c r="B456" s="20"/>
      <c r="C456" s="34"/>
      <c r="D456" s="34"/>
      <c r="E456" s="73"/>
      <c r="F456" s="73"/>
      <c r="G456" s="73"/>
      <c r="H456" s="73"/>
      <c r="I456" s="73"/>
      <c r="J456" s="73"/>
      <c r="K456" s="73"/>
      <c r="L456" s="73"/>
      <c r="M456" s="73"/>
      <c r="N456" s="73"/>
      <c r="O456" s="11"/>
    </row>
    <row r="457" spans="1:15" s="8" customFormat="1" x14ac:dyDescent="0.25">
      <c r="A457" s="15"/>
      <c r="B457" s="20"/>
      <c r="C457" s="34"/>
      <c r="D457" s="34"/>
      <c r="E457" s="73"/>
      <c r="F457" s="73"/>
      <c r="G457" s="73"/>
      <c r="H457" s="73"/>
      <c r="I457" s="73"/>
      <c r="J457" s="73"/>
      <c r="K457" s="73"/>
      <c r="L457" s="73"/>
      <c r="M457" s="73"/>
      <c r="N457" s="73"/>
      <c r="O457" s="11"/>
    </row>
    <row r="458" spans="1:15" s="8" customFormat="1" x14ac:dyDescent="0.25">
      <c r="A458" s="15"/>
      <c r="B458" s="20"/>
      <c r="C458" s="34"/>
      <c r="D458" s="34"/>
      <c r="E458" s="73"/>
      <c r="F458" s="73"/>
      <c r="G458" s="73"/>
      <c r="H458" s="73"/>
      <c r="I458" s="73"/>
      <c r="J458" s="73"/>
      <c r="K458" s="73"/>
      <c r="L458" s="73"/>
      <c r="M458" s="73"/>
      <c r="N458" s="73"/>
      <c r="O458" s="11"/>
    </row>
    <row r="459" spans="1:15" s="8" customFormat="1" x14ac:dyDescent="0.25">
      <c r="A459" s="15"/>
      <c r="B459" s="20"/>
      <c r="C459" s="34"/>
      <c r="D459" s="34"/>
      <c r="E459" s="73"/>
      <c r="F459" s="73"/>
      <c r="G459" s="73"/>
      <c r="H459" s="73"/>
      <c r="I459" s="73"/>
      <c r="J459" s="73"/>
      <c r="K459" s="73"/>
      <c r="L459" s="73"/>
      <c r="M459" s="73"/>
      <c r="N459" s="73"/>
      <c r="O459" s="11"/>
    </row>
    <row r="460" spans="1:15" s="8" customFormat="1" x14ac:dyDescent="0.25">
      <c r="A460" s="15"/>
      <c r="B460" s="20"/>
      <c r="C460" s="34"/>
      <c r="D460" s="34"/>
      <c r="E460" s="73"/>
      <c r="F460" s="73"/>
      <c r="G460" s="73"/>
      <c r="H460" s="73"/>
      <c r="I460" s="73"/>
      <c r="J460" s="73"/>
      <c r="K460" s="73"/>
      <c r="L460" s="73"/>
      <c r="M460" s="73"/>
      <c r="N460" s="73"/>
      <c r="O460" s="11"/>
    </row>
    <row r="461" spans="1:15" s="8" customFormat="1" x14ac:dyDescent="0.25">
      <c r="A461" s="15"/>
      <c r="B461" s="20"/>
      <c r="C461" s="34"/>
      <c r="D461" s="34"/>
      <c r="E461" s="73"/>
      <c r="F461" s="73"/>
      <c r="G461" s="73"/>
      <c r="H461" s="73"/>
      <c r="I461" s="73"/>
      <c r="J461" s="73"/>
      <c r="K461" s="73"/>
      <c r="L461" s="73"/>
      <c r="M461" s="73"/>
      <c r="N461" s="73"/>
      <c r="O461" s="11"/>
    </row>
    <row r="462" spans="1:15" s="8" customFormat="1" x14ac:dyDescent="0.25">
      <c r="A462" s="15"/>
      <c r="B462" s="20"/>
      <c r="C462" s="34"/>
      <c r="D462" s="34"/>
      <c r="E462" s="73"/>
      <c r="F462" s="73"/>
      <c r="G462" s="73"/>
      <c r="H462" s="73"/>
      <c r="I462" s="73"/>
      <c r="J462" s="73"/>
      <c r="K462" s="73"/>
      <c r="L462" s="73"/>
      <c r="M462" s="73"/>
      <c r="N462" s="73"/>
      <c r="O462" s="11"/>
    </row>
    <row r="463" spans="1:15" s="8" customFormat="1" x14ac:dyDescent="0.25">
      <c r="A463" s="15"/>
      <c r="B463" s="20"/>
      <c r="C463" s="34"/>
      <c r="D463" s="34"/>
      <c r="E463" s="73"/>
      <c r="F463" s="73"/>
      <c r="G463" s="73"/>
      <c r="H463" s="73"/>
      <c r="I463" s="73"/>
      <c r="J463" s="73"/>
      <c r="K463" s="73"/>
      <c r="L463" s="73"/>
      <c r="M463" s="73"/>
      <c r="N463" s="73"/>
      <c r="O463" s="11"/>
    </row>
    <row r="464" spans="1:15" s="8" customFormat="1" x14ac:dyDescent="0.25">
      <c r="A464" s="15"/>
      <c r="B464" s="20"/>
      <c r="C464" s="34"/>
      <c r="D464" s="34"/>
      <c r="E464" s="73"/>
      <c r="F464" s="73"/>
      <c r="G464" s="73"/>
      <c r="H464" s="73"/>
      <c r="I464" s="73"/>
      <c r="J464" s="73"/>
      <c r="K464" s="73"/>
      <c r="L464" s="73"/>
      <c r="M464" s="73"/>
      <c r="N464" s="73"/>
      <c r="O464" s="11"/>
    </row>
    <row r="465" spans="1:15" s="8" customFormat="1" x14ac:dyDescent="0.25">
      <c r="A465" s="15"/>
      <c r="B465" s="20"/>
      <c r="C465" s="34"/>
      <c r="D465" s="34"/>
      <c r="E465" s="73"/>
      <c r="F465" s="73"/>
      <c r="G465" s="73"/>
      <c r="H465" s="73"/>
      <c r="I465" s="73"/>
      <c r="J465" s="73"/>
      <c r="K465" s="73"/>
      <c r="L465" s="73"/>
      <c r="M465" s="73"/>
      <c r="N465" s="73"/>
      <c r="O465" s="11"/>
    </row>
    <row r="466" spans="1:15" s="8" customFormat="1" x14ac:dyDescent="0.25">
      <c r="A466" s="15"/>
      <c r="B466" s="20"/>
      <c r="C466" s="34"/>
      <c r="D466" s="34"/>
      <c r="E466" s="73"/>
      <c r="F466" s="73"/>
      <c r="G466" s="73"/>
      <c r="H466" s="73"/>
      <c r="I466" s="73"/>
      <c r="J466" s="73"/>
      <c r="K466" s="73"/>
      <c r="L466" s="73"/>
      <c r="M466" s="73"/>
      <c r="N466" s="73"/>
      <c r="O466" s="11"/>
    </row>
    <row r="467" spans="1:15" s="8" customFormat="1" x14ac:dyDescent="0.25">
      <c r="A467" s="15"/>
      <c r="B467" s="20"/>
      <c r="C467" s="34"/>
      <c r="D467" s="34"/>
      <c r="E467" s="73"/>
      <c r="F467" s="73"/>
      <c r="G467" s="73"/>
      <c r="H467" s="73"/>
      <c r="I467" s="73"/>
      <c r="J467" s="73"/>
      <c r="K467" s="73"/>
      <c r="L467" s="73"/>
      <c r="M467" s="73"/>
      <c r="N467" s="73"/>
      <c r="O467" s="11"/>
    </row>
    <row r="468" spans="1:15" s="8" customFormat="1" x14ac:dyDescent="0.25">
      <c r="A468" s="15"/>
      <c r="B468" s="20"/>
      <c r="C468" s="34"/>
      <c r="D468" s="34"/>
      <c r="E468" s="73"/>
      <c r="F468" s="73"/>
      <c r="G468" s="73"/>
      <c r="H468" s="73"/>
      <c r="I468" s="73"/>
      <c r="J468" s="73"/>
      <c r="K468" s="73"/>
      <c r="L468" s="73"/>
      <c r="M468" s="73"/>
      <c r="N468" s="73"/>
      <c r="O468" s="11"/>
    </row>
    <row r="469" spans="1:15" s="8" customFormat="1" x14ac:dyDescent="0.25">
      <c r="A469" s="15"/>
      <c r="B469" s="20"/>
      <c r="C469" s="34"/>
      <c r="D469" s="34"/>
      <c r="E469" s="73"/>
      <c r="F469" s="73"/>
      <c r="G469" s="73"/>
      <c r="H469" s="73"/>
      <c r="I469" s="73"/>
      <c r="J469" s="73"/>
      <c r="K469" s="73"/>
      <c r="L469" s="73"/>
      <c r="M469" s="73"/>
      <c r="N469" s="73"/>
      <c r="O469" s="11"/>
    </row>
    <row r="470" spans="1:15" s="8" customFormat="1" x14ac:dyDescent="0.25">
      <c r="A470" s="15"/>
      <c r="B470" s="20"/>
      <c r="C470" s="34"/>
      <c r="D470" s="34"/>
      <c r="E470" s="73"/>
      <c r="F470" s="73"/>
      <c r="G470" s="73"/>
      <c r="H470" s="73"/>
      <c r="I470" s="73"/>
      <c r="J470" s="73"/>
      <c r="K470" s="73"/>
      <c r="L470" s="73"/>
      <c r="M470" s="73"/>
      <c r="N470" s="73"/>
      <c r="O470" s="11"/>
    </row>
    <row r="471" spans="1:15" s="8" customFormat="1" x14ac:dyDescent="0.25">
      <c r="A471" s="15"/>
      <c r="B471" s="20"/>
      <c r="C471" s="34"/>
      <c r="D471" s="34"/>
      <c r="E471" s="73"/>
      <c r="F471" s="73"/>
      <c r="G471" s="73"/>
      <c r="H471" s="73"/>
      <c r="I471" s="73"/>
      <c r="J471" s="73"/>
      <c r="K471" s="73"/>
      <c r="L471" s="73"/>
      <c r="M471" s="73"/>
      <c r="N471" s="73"/>
      <c r="O471" s="11"/>
    </row>
    <row r="472" spans="1:15" s="8" customFormat="1" x14ac:dyDescent="0.25">
      <c r="A472" s="15"/>
      <c r="B472" s="20"/>
      <c r="C472" s="34"/>
      <c r="D472" s="34"/>
      <c r="E472" s="73"/>
      <c r="F472" s="73"/>
      <c r="G472" s="73"/>
      <c r="H472" s="73"/>
      <c r="I472" s="73"/>
      <c r="J472" s="73"/>
      <c r="K472" s="73"/>
      <c r="L472" s="73"/>
      <c r="M472" s="73"/>
      <c r="N472" s="73"/>
      <c r="O472" s="11"/>
    </row>
    <row r="473" spans="1:15" s="8" customFormat="1" x14ac:dyDescent="0.25">
      <c r="A473" s="15"/>
      <c r="B473" s="20"/>
      <c r="C473" s="34"/>
      <c r="D473" s="34"/>
      <c r="E473" s="73"/>
      <c r="F473" s="73"/>
      <c r="G473" s="73"/>
      <c r="H473" s="73"/>
      <c r="I473" s="73"/>
      <c r="J473" s="73"/>
      <c r="K473" s="73"/>
      <c r="L473" s="73"/>
      <c r="M473" s="73"/>
      <c r="N473" s="73"/>
      <c r="O473" s="11"/>
    </row>
    <row r="474" spans="1:15" s="8" customFormat="1" x14ac:dyDescent="0.25">
      <c r="A474" s="15"/>
      <c r="B474" s="20"/>
      <c r="C474" s="34"/>
      <c r="D474" s="34"/>
      <c r="E474" s="73"/>
      <c r="F474" s="73"/>
      <c r="G474" s="73"/>
      <c r="H474" s="73"/>
      <c r="I474" s="73"/>
      <c r="J474" s="73"/>
      <c r="K474" s="73"/>
      <c r="L474" s="73"/>
      <c r="M474" s="73"/>
      <c r="N474" s="73"/>
      <c r="O474" s="11"/>
    </row>
    <row r="475" spans="1:15" s="8" customFormat="1" x14ac:dyDescent="0.25">
      <c r="A475" s="15"/>
      <c r="B475" s="20"/>
      <c r="C475" s="34"/>
      <c r="D475" s="34"/>
      <c r="E475" s="73"/>
      <c r="F475" s="73"/>
      <c r="G475" s="73"/>
      <c r="H475" s="73"/>
      <c r="I475" s="73"/>
      <c r="J475" s="73"/>
      <c r="K475" s="73"/>
      <c r="L475" s="73"/>
      <c r="M475" s="73"/>
      <c r="N475" s="73"/>
      <c r="O475" s="11"/>
    </row>
    <row r="476" spans="1:15" s="8" customFormat="1" x14ac:dyDescent="0.25">
      <c r="A476" s="15"/>
      <c r="B476" s="20"/>
      <c r="C476" s="34"/>
      <c r="D476" s="34"/>
      <c r="E476" s="73"/>
      <c r="F476" s="73"/>
      <c r="G476" s="73"/>
      <c r="H476" s="73"/>
      <c r="I476" s="73"/>
      <c r="J476" s="73"/>
      <c r="K476" s="73"/>
      <c r="L476" s="73"/>
      <c r="M476" s="73"/>
      <c r="N476" s="73"/>
      <c r="O476" s="11"/>
    </row>
    <row r="477" spans="1:15" s="8" customFormat="1" x14ac:dyDescent="0.25">
      <c r="A477" s="15"/>
      <c r="B477" s="20"/>
      <c r="C477" s="34"/>
      <c r="D477" s="34"/>
      <c r="E477" s="73"/>
      <c r="F477" s="73"/>
      <c r="G477" s="73"/>
      <c r="H477" s="73"/>
      <c r="I477" s="73"/>
      <c r="J477" s="73"/>
      <c r="K477" s="73"/>
      <c r="L477" s="73"/>
      <c r="M477" s="73"/>
      <c r="N477" s="73"/>
      <c r="O477" s="11"/>
    </row>
    <row r="478" spans="1:15" s="8" customFormat="1" x14ac:dyDescent="0.25">
      <c r="A478" s="15"/>
      <c r="B478" s="20"/>
      <c r="C478" s="34"/>
      <c r="D478" s="34"/>
      <c r="E478" s="73"/>
      <c r="F478" s="73"/>
      <c r="G478" s="73"/>
      <c r="H478" s="73"/>
      <c r="I478" s="73"/>
      <c r="J478" s="73"/>
      <c r="K478" s="73"/>
      <c r="L478" s="73"/>
      <c r="M478" s="73"/>
      <c r="N478" s="73"/>
      <c r="O478" s="11"/>
    </row>
    <row r="479" spans="1:15" s="8" customFormat="1" x14ac:dyDescent="0.25">
      <c r="A479" s="15"/>
      <c r="B479" s="20"/>
      <c r="C479" s="34"/>
      <c r="D479" s="34"/>
      <c r="E479" s="73"/>
      <c r="F479" s="73"/>
      <c r="G479" s="73"/>
      <c r="H479" s="73"/>
      <c r="I479" s="73"/>
      <c r="J479" s="73"/>
      <c r="K479" s="73"/>
      <c r="L479" s="73"/>
      <c r="M479" s="73"/>
      <c r="N479" s="73"/>
      <c r="O479" s="11"/>
    </row>
    <row r="480" spans="1:15" s="8" customFormat="1" x14ac:dyDescent="0.25">
      <c r="A480" s="15"/>
      <c r="B480" s="20"/>
      <c r="C480" s="34"/>
      <c r="D480" s="34"/>
      <c r="E480" s="73"/>
      <c r="F480" s="73"/>
      <c r="G480" s="73"/>
      <c r="H480" s="73"/>
      <c r="I480" s="73"/>
      <c r="J480" s="73"/>
      <c r="K480" s="73"/>
      <c r="L480" s="73"/>
      <c r="M480" s="73"/>
      <c r="N480" s="73"/>
      <c r="O480" s="11"/>
    </row>
    <row r="481" spans="1:15" s="8" customFormat="1" x14ac:dyDescent="0.25">
      <c r="A481" s="15"/>
      <c r="B481" s="20"/>
      <c r="C481" s="34"/>
      <c r="D481" s="34"/>
      <c r="E481" s="73"/>
      <c r="F481" s="73"/>
      <c r="G481" s="73"/>
      <c r="H481" s="73"/>
      <c r="I481" s="73"/>
      <c r="J481" s="73"/>
      <c r="K481" s="73"/>
      <c r="L481" s="73"/>
      <c r="M481" s="73"/>
      <c r="N481" s="73"/>
      <c r="O481" s="11"/>
    </row>
    <row r="482" spans="1:15" s="8" customFormat="1" x14ac:dyDescent="0.25">
      <c r="A482" s="15"/>
      <c r="B482" s="20"/>
      <c r="C482" s="34"/>
      <c r="D482" s="34"/>
      <c r="E482" s="73"/>
      <c r="F482" s="73"/>
      <c r="G482" s="73"/>
      <c r="H482" s="73"/>
      <c r="I482" s="73"/>
      <c r="J482" s="73"/>
      <c r="K482" s="73"/>
      <c r="L482" s="73"/>
      <c r="M482" s="73"/>
      <c r="N482" s="73"/>
      <c r="O482" s="11"/>
    </row>
    <row r="483" spans="1:15" s="8" customFormat="1" x14ac:dyDescent="0.25">
      <c r="A483" s="15"/>
      <c r="B483" s="20"/>
      <c r="C483" s="34"/>
      <c r="D483" s="34"/>
      <c r="E483" s="73"/>
      <c r="F483" s="73"/>
      <c r="G483" s="73"/>
      <c r="H483" s="73"/>
      <c r="I483" s="73"/>
      <c r="J483" s="73"/>
      <c r="K483" s="73"/>
      <c r="L483" s="73"/>
      <c r="M483" s="73"/>
      <c r="N483" s="73"/>
      <c r="O483" s="11"/>
    </row>
    <row r="484" spans="1:15" s="8" customFormat="1" x14ac:dyDescent="0.25">
      <c r="A484" s="15"/>
      <c r="B484" s="20"/>
      <c r="C484" s="34"/>
      <c r="D484" s="34"/>
      <c r="E484" s="73"/>
      <c r="F484" s="73"/>
      <c r="G484" s="73"/>
      <c r="H484" s="73"/>
      <c r="I484" s="73"/>
      <c r="J484" s="73"/>
      <c r="K484" s="73"/>
      <c r="L484" s="73"/>
      <c r="M484" s="73"/>
      <c r="N484" s="73"/>
      <c r="O484" s="11"/>
    </row>
    <row r="485" spans="1:15" s="8" customFormat="1" x14ac:dyDescent="0.25">
      <c r="A485" s="15"/>
      <c r="B485" s="20"/>
      <c r="C485" s="34"/>
      <c r="D485" s="34"/>
      <c r="E485" s="73"/>
      <c r="F485" s="73"/>
      <c r="G485" s="73"/>
      <c r="H485" s="73"/>
      <c r="I485" s="73"/>
      <c r="J485" s="73"/>
      <c r="K485" s="73"/>
      <c r="L485" s="73"/>
      <c r="M485" s="73"/>
      <c r="N485" s="73"/>
      <c r="O485" s="11"/>
    </row>
    <row r="486" spans="1:15" s="8" customFormat="1" x14ac:dyDescent="0.25">
      <c r="A486" s="15"/>
      <c r="B486" s="20"/>
      <c r="C486" s="34"/>
      <c r="D486" s="34"/>
      <c r="E486" s="73"/>
      <c r="F486" s="73"/>
      <c r="G486" s="73"/>
      <c r="H486" s="73"/>
      <c r="I486" s="73"/>
      <c r="J486" s="73"/>
      <c r="K486" s="73"/>
      <c r="L486" s="73"/>
      <c r="M486" s="73"/>
      <c r="N486" s="73"/>
      <c r="O486" s="11"/>
    </row>
    <row r="487" spans="1:15" s="8" customFormat="1" x14ac:dyDescent="0.25">
      <c r="A487" s="15"/>
      <c r="B487" s="20"/>
      <c r="C487" s="34"/>
      <c r="D487" s="34"/>
      <c r="E487" s="73"/>
      <c r="F487" s="73"/>
      <c r="G487" s="73"/>
      <c r="H487" s="73"/>
      <c r="I487" s="73"/>
      <c r="J487" s="73"/>
      <c r="K487" s="73"/>
      <c r="L487" s="73"/>
      <c r="M487" s="73"/>
      <c r="N487" s="73"/>
      <c r="O487" s="11"/>
    </row>
    <row r="488" spans="1:15" s="8" customFormat="1" x14ac:dyDescent="0.25">
      <c r="A488" s="15"/>
      <c r="B488" s="20"/>
      <c r="C488" s="34"/>
      <c r="D488" s="34"/>
      <c r="E488" s="73"/>
      <c r="F488" s="73"/>
      <c r="G488" s="73"/>
      <c r="H488" s="73"/>
      <c r="I488" s="73"/>
      <c r="J488" s="73"/>
      <c r="K488" s="73"/>
      <c r="L488" s="73"/>
      <c r="M488" s="73"/>
      <c r="N488" s="73"/>
      <c r="O488" s="11"/>
    </row>
    <row r="489" spans="1:15" s="8" customFormat="1" x14ac:dyDescent="0.25">
      <c r="A489" s="15"/>
      <c r="B489" s="20"/>
      <c r="C489" s="34"/>
      <c r="D489" s="34"/>
      <c r="E489" s="73"/>
      <c r="F489" s="73"/>
      <c r="G489" s="73"/>
      <c r="H489" s="73"/>
      <c r="I489" s="73"/>
      <c r="J489" s="73"/>
      <c r="K489" s="73"/>
      <c r="L489" s="73"/>
      <c r="M489" s="73"/>
      <c r="N489" s="73"/>
      <c r="O489" s="11"/>
    </row>
    <row r="490" spans="1:15" s="8" customFormat="1" x14ac:dyDescent="0.25">
      <c r="A490" s="15"/>
      <c r="B490" s="20"/>
      <c r="C490" s="34"/>
      <c r="D490" s="34"/>
      <c r="E490" s="73"/>
      <c r="F490" s="73"/>
      <c r="G490" s="73"/>
      <c r="H490" s="73"/>
      <c r="I490" s="73"/>
      <c r="J490" s="73"/>
      <c r="K490" s="73"/>
      <c r="L490" s="73"/>
      <c r="M490" s="73"/>
      <c r="N490" s="73"/>
      <c r="O490" s="11"/>
    </row>
    <row r="491" spans="1:15" s="8" customFormat="1" x14ac:dyDescent="0.25">
      <c r="A491" s="15"/>
      <c r="B491" s="20"/>
      <c r="C491" s="34"/>
      <c r="D491" s="34"/>
      <c r="E491" s="73"/>
      <c r="F491" s="73"/>
      <c r="G491" s="73"/>
      <c r="H491" s="73"/>
      <c r="I491" s="73"/>
      <c r="J491" s="73"/>
      <c r="K491" s="73"/>
      <c r="L491" s="73"/>
      <c r="M491" s="73"/>
      <c r="N491" s="73"/>
      <c r="O491" s="11"/>
    </row>
    <row r="492" spans="1:15" s="8" customFormat="1" x14ac:dyDescent="0.25">
      <c r="A492" s="15"/>
      <c r="B492" s="20"/>
      <c r="C492" s="34"/>
      <c r="D492" s="34"/>
      <c r="E492" s="73"/>
      <c r="F492" s="73"/>
      <c r="G492" s="73"/>
      <c r="H492" s="73"/>
      <c r="I492" s="73"/>
      <c r="J492" s="73"/>
      <c r="K492" s="73"/>
      <c r="L492" s="73"/>
      <c r="M492" s="73"/>
      <c r="N492" s="73"/>
      <c r="O492" s="11"/>
    </row>
    <row r="493" spans="1:15" s="8" customFormat="1" x14ac:dyDescent="0.25">
      <c r="A493" s="15"/>
      <c r="B493" s="20"/>
      <c r="C493" s="34"/>
      <c r="D493" s="34"/>
      <c r="E493" s="73"/>
      <c r="F493" s="73"/>
      <c r="G493" s="73"/>
      <c r="H493" s="73"/>
      <c r="I493" s="73"/>
      <c r="J493" s="73"/>
      <c r="K493" s="73"/>
      <c r="L493" s="73"/>
      <c r="M493" s="73"/>
      <c r="N493" s="73"/>
      <c r="O493" s="11"/>
    </row>
    <row r="494" spans="1:15" s="8" customFormat="1" x14ac:dyDescent="0.25">
      <c r="A494" s="15"/>
      <c r="B494" s="20"/>
      <c r="C494" s="34"/>
      <c r="D494" s="34"/>
      <c r="E494" s="73"/>
      <c r="F494" s="73"/>
      <c r="G494" s="73"/>
      <c r="H494" s="73"/>
      <c r="I494" s="73"/>
      <c r="J494" s="73"/>
      <c r="K494" s="73"/>
      <c r="L494" s="73"/>
      <c r="M494" s="73"/>
      <c r="N494" s="73"/>
      <c r="O494" s="11"/>
    </row>
    <row r="495" spans="1:15" s="8" customFormat="1" x14ac:dyDescent="0.25">
      <c r="A495" s="15"/>
      <c r="B495" s="20"/>
      <c r="C495" s="34"/>
      <c r="D495" s="34"/>
      <c r="E495" s="73"/>
      <c r="F495" s="73"/>
      <c r="G495" s="73"/>
      <c r="H495" s="73"/>
      <c r="I495" s="73"/>
      <c r="J495" s="73"/>
      <c r="K495" s="73"/>
      <c r="L495" s="73"/>
      <c r="M495" s="73"/>
      <c r="N495" s="73"/>
      <c r="O495" s="11"/>
    </row>
    <row r="496" spans="1:15" s="8" customFormat="1" x14ac:dyDescent="0.25">
      <c r="A496" s="15"/>
      <c r="B496" s="20"/>
      <c r="C496" s="34"/>
      <c r="D496" s="34"/>
      <c r="E496" s="73"/>
      <c r="F496" s="73"/>
      <c r="G496" s="73"/>
      <c r="H496" s="73"/>
      <c r="I496" s="73"/>
      <c r="J496" s="73"/>
      <c r="K496" s="73"/>
      <c r="L496" s="73"/>
      <c r="M496" s="73"/>
      <c r="N496" s="73"/>
      <c r="O496" s="11"/>
    </row>
    <row r="497" spans="1:15" s="8" customFormat="1" x14ac:dyDescent="0.25">
      <c r="A497" s="15"/>
      <c r="B497" s="20"/>
      <c r="C497" s="34"/>
      <c r="D497" s="34"/>
      <c r="E497" s="73"/>
      <c r="F497" s="73"/>
      <c r="G497" s="73"/>
      <c r="H497" s="73"/>
      <c r="I497" s="73"/>
      <c r="J497" s="73"/>
      <c r="K497" s="73"/>
      <c r="L497" s="73"/>
      <c r="M497" s="73"/>
      <c r="N497" s="73"/>
      <c r="O497" s="11"/>
    </row>
    <row r="498" spans="1:15" s="8" customFormat="1" x14ac:dyDescent="0.25">
      <c r="A498" s="15"/>
      <c r="B498" s="20"/>
      <c r="C498" s="34"/>
      <c r="D498" s="34"/>
      <c r="E498" s="73"/>
      <c r="F498" s="73"/>
      <c r="G498" s="73"/>
      <c r="H498" s="73"/>
      <c r="I498" s="73"/>
      <c r="J498" s="73"/>
      <c r="K498" s="73"/>
      <c r="L498" s="73"/>
      <c r="M498" s="73"/>
      <c r="N498" s="73"/>
      <c r="O498" s="11"/>
    </row>
    <row r="499" spans="1:15" s="8" customFormat="1" x14ac:dyDescent="0.25">
      <c r="A499" s="15"/>
      <c r="B499" s="20"/>
      <c r="C499" s="34"/>
      <c r="D499" s="34"/>
      <c r="E499" s="73"/>
      <c r="F499" s="73"/>
      <c r="G499" s="73"/>
      <c r="H499" s="73"/>
      <c r="I499" s="73"/>
      <c r="J499" s="73"/>
      <c r="K499" s="73"/>
      <c r="L499" s="73"/>
      <c r="M499" s="73"/>
      <c r="N499" s="73"/>
      <c r="O499" s="11"/>
    </row>
    <row r="500" spans="1:15" s="8" customFormat="1" x14ac:dyDescent="0.25">
      <c r="A500" s="15"/>
      <c r="B500" s="20"/>
      <c r="C500" s="34"/>
      <c r="D500" s="34"/>
      <c r="E500" s="73"/>
      <c r="F500" s="73"/>
      <c r="G500" s="73"/>
      <c r="H500" s="73"/>
      <c r="I500" s="73"/>
      <c r="J500" s="73"/>
      <c r="K500" s="73"/>
      <c r="L500" s="73"/>
      <c r="M500" s="73"/>
      <c r="N500" s="73"/>
      <c r="O500" s="11"/>
    </row>
    <row r="501" spans="1:15" s="8" customFormat="1" x14ac:dyDescent="0.25">
      <c r="A501" s="15"/>
      <c r="B501" s="20"/>
      <c r="C501" s="34"/>
      <c r="D501" s="34"/>
      <c r="E501" s="73"/>
      <c r="F501" s="73"/>
      <c r="G501" s="73"/>
      <c r="H501" s="73"/>
      <c r="I501" s="73"/>
      <c r="J501" s="73"/>
      <c r="K501" s="73"/>
      <c r="L501" s="73"/>
      <c r="M501" s="73"/>
      <c r="N501" s="73"/>
      <c r="O501" s="11"/>
    </row>
    <row r="502" spans="1:15" s="8" customFormat="1" x14ac:dyDescent="0.25">
      <c r="A502" s="15"/>
      <c r="B502" s="20"/>
      <c r="C502" s="34"/>
      <c r="D502" s="34"/>
      <c r="E502" s="73"/>
      <c r="F502" s="73"/>
      <c r="G502" s="73"/>
      <c r="H502" s="73"/>
      <c r="I502" s="73"/>
      <c r="J502" s="73"/>
      <c r="K502" s="73"/>
      <c r="L502" s="73"/>
      <c r="M502" s="73"/>
      <c r="N502" s="73"/>
      <c r="O502" s="11"/>
    </row>
    <row r="503" spans="1:15" s="8" customFormat="1" x14ac:dyDescent="0.25">
      <c r="A503" s="15"/>
      <c r="B503" s="20"/>
      <c r="C503" s="34"/>
      <c r="D503" s="34"/>
      <c r="E503" s="73"/>
      <c r="F503" s="73"/>
      <c r="G503" s="73"/>
      <c r="H503" s="73"/>
      <c r="I503" s="73"/>
      <c r="J503" s="73"/>
      <c r="K503" s="73"/>
      <c r="L503" s="73"/>
      <c r="M503" s="73"/>
      <c r="N503" s="73"/>
      <c r="O503" s="11"/>
    </row>
    <row r="504" spans="1:15" s="8" customFormat="1" x14ac:dyDescent="0.25">
      <c r="A504" s="15"/>
      <c r="B504" s="20"/>
      <c r="C504" s="34"/>
      <c r="D504" s="34"/>
      <c r="E504" s="73"/>
      <c r="F504" s="73"/>
      <c r="G504" s="73"/>
      <c r="H504" s="73"/>
      <c r="I504" s="73"/>
      <c r="J504" s="73"/>
      <c r="K504" s="73"/>
      <c r="L504" s="73"/>
      <c r="M504" s="73"/>
      <c r="N504" s="73"/>
      <c r="O504" s="11"/>
    </row>
    <row r="505" spans="1:15" s="8" customFormat="1" x14ac:dyDescent="0.25">
      <c r="A505" s="15"/>
      <c r="B505" s="20"/>
      <c r="C505" s="34"/>
      <c r="D505" s="34"/>
      <c r="E505" s="73"/>
      <c r="F505" s="73"/>
      <c r="G505" s="73"/>
      <c r="H505" s="73"/>
      <c r="I505" s="73"/>
      <c r="J505" s="73"/>
      <c r="K505" s="73"/>
      <c r="L505" s="73"/>
      <c r="M505" s="73"/>
      <c r="N505" s="73"/>
      <c r="O505" s="11"/>
    </row>
    <row r="506" spans="1:15" s="8" customFormat="1" x14ac:dyDescent="0.25">
      <c r="A506" s="15"/>
      <c r="B506" s="20"/>
      <c r="C506" s="34"/>
      <c r="D506" s="34"/>
      <c r="E506" s="73"/>
      <c r="F506" s="73"/>
      <c r="G506" s="73"/>
      <c r="H506" s="73"/>
      <c r="I506" s="73"/>
      <c r="J506" s="73"/>
      <c r="K506" s="73"/>
      <c r="L506" s="73"/>
      <c r="M506" s="73"/>
      <c r="N506" s="73"/>
      <c r="O506" s="11"/>
    </row>
    <row r="507" spans="1:15" s="8" customFormat="1" x14ac:dyDescent="0.25">
      <c r="A507" s="15"/>
      <c r="B507" s="20"/>
      <c r="C507" s="34"/>
      <c r="D507" s="34"/>
      <c r="E507" s="73"/>
      <c r="F507" s="73"/>
      <c r="G507" s="73"/>
      <c r="H507" s="73"/>
      <c r="I507" s="73"/>
      <c r="J507" s="73"/>
      <c r="K507" s="73"/>
      <c r="L507" s="73"/>
      <c r="M507" s="73"/>
      <c r="N507" s="73"/>
      <c r="O507" s="11"/>
    </row>
    <row r="508" spans="1:15" s="8" customFormat="1" x14ac:dyDescent="0.25">
      <c r="A508" s="15"/>
      <c r="B508" s="20"/>
      <c r="C508" s="34"/>
      <c r="D508" s="34"/>
      <c r="E508" s="73"/>
      <c r="F508" s="73"/>
      <c r="G508" s="73"/>
      <c r="H508" s="73"/>
      <c r="I508" s="73"/>
      <c r="J508" s="73"/>
      <c r="K508" s="73"/>
      <c r="L508" s="73"/>
      <c r="M508" s="73"/>
      <c r="N508" s="73"/>
      <c r="O508" s="11"/>
    </row>
    <row r="509" spans="1:15" s="8" customFormat="1" x14ac:dyDescent="0.25">
      <c r="A509" s="15"/>
      <c r="B509" s="20"/>
      <c r="C509" s="34"/>
      <c r="D509" s="34"/>
      <c r="E509" s="73"/>
      <c r="F509" s="73"/>
      <c r="G509" s="73"/>
      <c r="H509" s="73"/>
      <c r="I509" s="73"/>
      <c r="J509" s="73"/>
      <c r="K509" s="73"/>
      <c r="L509" s="73"/>
      <c r="M509" s="73"/>
      <c r="N509" s="73"/>
      <c r="O509" s="11"/>
    </row>
    <row r="510" spans="1:15" s="8" customFormat="1" x14ac:dyDescent="0.25">
      <c r="A510" s="15"/>
      <c r="B510" s="20"/>
      <c r="C510" s="34"/>
      <c r="D510" s="34"/>
      <c r="E510" s="73"/>
      <c r="F510" s="73"/>
      <c r="G510" s="73"/>
      <c r="H510" s="73"/>
      <c r="I510" s="73"/>
      <c r="J510" s="73"/>
      <c r="K510" s="73"/>
      <c r="L510" s="73"/>
      <c r="M510" s="73"/>
      <c r="N510" s="73"/>
      <c r="O510" s="11"/>
    </row>
    <row r="511" spans="1:15" s="8" customFormat="1" x14ac:dyDescent="0.25">
      <c r="A511" s="15"/>
      <c r="B511" s="20"/>
      <c r="C511" s="34"/>
      <c r="D511" s="34"/>
      <c r="E511" s="73"/>
      <c r="F511" s="73"/>
      <c r="G511" s="73"/>
      <c r="H511" s="73"/>
      <c r="I511" s="73"/>
      <c r="J511" s="73"/>
      <c r="K511" s="73"/>
      <c r="L511" s="73"/>
      <c r="M511" s="73"/>
      <c r="N511" s="73"/>
      <c r="O511" s="11"/>
    </row>
    <row r="512" spans="1:15" s="8" customFormat="1" x14ac:dyDescent="0.25">
      <c r="A512" s="15"/>
      <c r="B512" s="20"/>
      <c r="C512" s="34"/>
      <c r="D512" s="34"/>
      <c r="E512" s="73"/>
      <c r="F512" s="73"/>
      <c r="G512" s="73"/>
      <c r="H512" s="73"/>
      <c r="I512" s="73"/>
      <c r="J512" s="73"/>
      <c r="K512" s="73"/>
      <c r="L512" s="73"/>
      <c r="M512" s="73"/>
      <c r="N512" s="73"/>
      <c r="O512" s="11"/>
    </row>
    <row r="513" spans="1:15" s="8" customFormat="1" x14ac:dyDescent="0.25">
      <c r="A513" s="15"/>
      <c r="B513" s="20"/>
      <c r="C513" s="34"/>
      <c r="D513" s="34"/>
      <c r="E513" s="73"/>
      <c r="F513" s="73"/>
      <c r="G513" s="73"/>
      <c r="H513" s="73"/>
      <c r="I513" s="73"/>
      <c r="J513" s="73"/>
      <c r="K513" s="73"/>
      <c r="L513" s="73"/>
      <c r="M513" s="73"/>
      <c r="N513" s="73"/>
      <c r="O513" s="11"/>
    </row>
    <row r="514" spans="1:15" s="8" customFormat="1" x14ac:dyDescent="0.25">
      <c r="A514" s="15"/>
      <c r="B514" s="20"/>
      <c r="C514" s="34"/>
      <c r="D514" s="34"/>
      <c r="E514" s="73"/>
      <c r="F514" s="73"/>
      <c r="G514" s="73"/>
      <c r="H514" s="73"/>
      <c r="I514" s="73"/>
      <c r="J514" s="73"/>
      <c r="K514" s="73"/>
      <c r="L514" s="73"/>
      <c r="M514" s="73"/>
      <c r="N514" s="73"/>
      <c r="O514" s="11"/>
    </row>
    <row r="515" spans="1:15" s="8" customFormat="1" x14ac:dyDescent="0.25">
      <c r="A515" s="15"/>
      <c r="B515" s="20"/>
      <c r="C515" s="34"/>
      <c r="D515" s="34"/>
      <c r="E515" s="73"/>
      <c r="F515" s="73"/>
      <c r="G515" s="73"/>
      <c r="H515" s="73"/>
      <c r="I515" s="73"/>
      <c r="J515" s="73"/>
      <c r="K515" s="73"/>
      <c r="L515" s="73"/>
      <c r="M515" s="73"/>
      <c r="N515" s="73"/>
      <c r="O515" s="11"/>
    </row>
    <row r="516" spans="1:15" s="8" customFormat="1" x14ac:dyDescent="0.25">
      <c r="A516" s="15"/>
      <c r="B516" s="20"/>
      <c r="C516" s="34"/>
      <c r="D516" s="34"/>
      <c r="E516" s="73"/>
      <c r="F516" s="73"/>
      <c r="G516" s="73"/>
      <c r="H516" s="73"/>
      <c r="I516" s="73"/>
      <c r="J516" s="73"/>
      <c r="K516" s="73"/>
      <c r="L516" s="73"/>
      <c r="M516" s="73"/>
      <c r="N516" s="73"/>
      <c r="O516" s="11"/>
    </row>
    <row r="517" spans="1:15" s="8" customFormat="1" x14ac:dyDescent="0.25">
      <c r="A517" s="15"/>
      <c r="B517" s="20"/>
      <c r="C517" s="34"/>
      <c r="D517" s="34"/>
      <c r="E517" s="73"/>
      <c r="F517" s="73"/>
      <c r="G517" s="73"/>
      <c r="H517" s="73"/>
      <c r="I517" s="73"/>
      <c r="J517" s="73"/>
      <c r="K517" s="73"/>
      <c r="L517" s="73"/>
      <c r="M517" s="73"/>
      <c r="N517" s="73"/>
      <c r="O517" s="11"/>
    </row>
    <row r="518" spans="1:15" s="8" customFormat="1" x14ac:dyDescent="0.25">
      <c r="A518" s="15"/>
      <c r="B518" s="20"/>
      <c r="C518" s="34"/>
      <c r="D518" s="34"/>
      <c r="E518" s="73"/>
      <c r="F518" s="73"/>
      <c r="G518" s="73"/>
      <c r="H518" s="73"/>
      <c r="I518" s="73"/>
      <c r="J518" s="73"/>
      <c r="K518" s="73"/>
      <c r="L518" s="73"/>
      <c r="M518" s="73"/>
      <c r="N518" s="73"/>
      <c r="O518" s="11"/>
    </row>
    <row r="519" spans="1:15" s="8" customFormat="1" x14ac:dyDescent="0.25">
      <c r="A519" s="15"/>
      <c r="B519" s="20"/>
      <c r="C519" s="34"/>
      <c r="D519" s="34"/>
      <c r="E519" s="73"/>
      <c r="F519" s="73"/>
      <c r="G519" s="73"/>
      <c r="H519" s="73"/>
      <c r="I519" s="73"/>
      <c r="J519" s="73"/>
      <c r="K519" s="73"/>
      <c r="L519" s="73"/>
      <c r="M519" s="73"/>
      <c r="N519" s="73"/>
      <c r="O519" s="11"/>
    </row>
    <row r="520" spans="1:15" s="8" customFormat="1" x14ac:dyDescent="0.25">
      <c r="A520" s="15"/>
      <c r="B520" s="20"/>
      <c r="C520" s="34"/>
      <c r="D520" s="34"/>
      <c r="E520" s="73"/>
      <c r="F520" s="73"/>
      <c r="G520" s="73"/>
      <c r="H520" s="73"/>
      <c r="I520" s="73"/>
      <c r="J520" s="73"/>
      <c r="K520" s="73"/>
      <c r="L520" s="73"/>
      <c r="M520" s="73"/>
      <c r="N520" s="73"/>
      <c r="O520" s="11"/>
    </row>
    <row r="521" spans="1:15" s="8" customFormat="1" x14ac:dyDescent="0.25">
      <c r="A521" s="15"/>
      <c r="B521" s="20"/>
      <c r="C521" s="34"/>
      <c r="D521" s="34"/>
      <c r="E521" s="73"/>
      <c r="F521" s="73"/>
      <c r="G521" s="73"/>
      <c r="H521" s="73"/>
      <c r="I521" s="73"/>
      <c r="J521" s="73"/>
      <c r="K521" s="73"/>
      <c r="L521" s="73"/>
      <c r="M521" s="73"/>
      <c r="N521" s="73"/>
      <c r="O521" s="11"/>
    </row>
    <row r="522" spans="1:15" s="8" customFormat="1" x14ac:dyDescent="0.25">
      <c r="A522" s="15"/>
      <c r="B522" s="20"/>
      <c r="C522" s="34"/>
      <c r="D522" s="34"/>
      <c r="E522" s="73"/>
      <c r="F522" s="73"/>
      <c r="G522" s="73"/>
      <c r="H522" s="73"/>
      <c r="I522" s="73"/>
      <c r="J522" s="73"/>
      <c r="K522" s="73"/>
      <c r="L522" s="73"/>
      <c r="M522" s="73"/>
      <c r="N522" s="73"/>
      <c r="O522" s="11"/>
    </row>
    <row r="523" spans="1:15" s="8" customFormat="1" x14ac:dyDescent="0.25">
      <c r="A523" s="15"/>
      <c r="B523" s="20"/>
      <c r="C523" s="34"/>
      <c r="D523" s="34"/>
      <c r="E523" s="73"/>
      <c r="F523" s="73"/>
      <c r="G523" s="73"/>
      <c r="H523" s="73"/>
      <c r="I523" s="73"/>
      <c r="J523" s="73"/>
      <c r="K523" s="73"/>
      <c r="L523" s="73"/>
      <c r="M523" s="73"/>
      <c r="N523" s="73"/>
      <c r="O523" s="11"/>
    </row>
    <row r="524" spans="1:15" s="8" customFormat="1" x14ac:dyDescent="0.25">
      <c r="A524" s="15"/>
      <c r="B524" s="20"/>
      <c r="C524" s="34"/>
      <c r="D524" s="34"/>
      <c r="E524" s="73"/>
      <c r="F524" s="73"/>
      <c r="G524" s="73"/>
      <c r="H524" s="73"/>
      <c r="I524" s="73"/>
      <c r="J524" s="73"/>
      <c r="K524" s="73"/>
      <c r="L524" s="73"/>
      <c r="M524" s="73"/>
      <c r="N524" s="73"/>
      <c r="O524" s="11"/>
    </row>
    <row r="525" spans="1:15" s="8" customFormat="1" x14ac:dyDescent="0.25">
      <c r="A525" s="15"/>
      <c r="B525" s="20"/>
      <c r="C525" s="34"/>
      <c r="D525" s="34"/>
      <c r="E525" s="73"/>
      <c r="F525" s="73"/>
      <c r="G525" s="73"/>
      <c r="H525" s="73"/>
      <c r="I525" s="73"/>
      <c r="J525" s="73"/>
      <c r="K525" s="73"/>
      <c r="L525" s="73"/>
      <c r="M525" s="73"/>
      <c r="N525" s="73"/>
      <c r="O525" s="11"/>
    </row>
    <row r="526" spans="1:15" s="8" customFormat="1" x14ac:dyDescent="0.25">
      <c r="A526" s="15"/>
      <c r="B526" s="20"/>
      <c r="C526" s="34"/>
      <c r="D526" s="34"/>
      <c r="E526" s="73"/>
      <c r="F526" s="73"/>
      <c r="G526" s="73"/>
      <c r="H526" s="73"/>
      <c r="I526" s="73"/>
      <c r="J526" s="73"/>
      <c r="K526" s="73"/>
      <c r="L526" s="73"/>
      <c r="M526" s="73"/>
      <c r="N526" s="73"/>
      <c r="O526" s="11"/>
    </row>
    <row r="527" spans="1:15" s="8" customFormat="1" x14ac:dyDescent="0.25">
      <c r="A527" s="15"/>
      <c r="B527" s="20"/>
      <c r="C527" s="34"/>
      <c r="D527" s="34"/>
      <c r="E527" s="73"/>
      <c r="F527" s="73"/>
      <c r="G527" s="73"/>
      <c r="H527" s="73"/>
      <c r="I527" s="73"/>
      <c r="J527" s="73"/>
      <c r="K527" s="73"/>
      <c r="L527" s="73"/>
      <c r="M527" s="73"/>
      <c r="N527" s="73"/>
      <c r="O527" s="11"/>
    </row>
    <row r="528" spans="1:15" s="8" customFormat="1" x14ac:dyDescent="0.25">
      <c r="A528" s="15"/>
      <c r="B528" s="20"/>
      <c r="C528" s="34"/>
      <c r="D528" s="34"/>
      <c r="E528" s="73"/>
      <c r="F528" s="73"/>
      <c r="G528" s="73"/>
      <c r="H528" s="73"/>
      <c r="I528" s="73"/>
      <c r="J528" s="73"/>
      <c r="K528" s="73"/>
      <c r="L528" s="73"/>
      <c r="M528" s="73"/>
      <c r="N528" s="73"/>
      <c r="O528" s="11"/>
    </row>
    <row r="529" spans="1:15" s="8" customFormat="1" x14ac:dyDescent="0.25">
      <c r="A529" s="15"/>
      <c r="B529" s="20"/>
      <c r="C529" s="34"/>
      <c r="D529" s="34"/>
      <c r="E529" s="73"/>
      <c r="F529" s="73"/>
      <c r="G529" s="73"/>
      <c r="H529" s="73"/>
      <c r="I529" s="73"/>
      <c r="J529" s="73"/>
      <c r="K529" s="73"/>
      <c r="L529" s="73"/>
      <c r="M529" s="73"/>
      <c r="N529" s="73"/>
      <c r="O529" s="11"/>
    </row>
    <row r="530" spans="1:15" s="8" customFormat="1" x14ac:dyDescent="0.25">
      <c r="A530" s="15"/>
      <c r="B530" s="20"/>
      <c r="C530" s="34"/>
      <c r="D530" s="34"/>
      <c r="E530" s="73"/>
      <c r="F530" s="73"/>
      <c r="G530" s="73"/>
      <c r="H530" s="73"/>
      <c r="I530" s="73"/>
      <c r="J530" s="73"/>
      <c r="K530" s="73"/>
      <c r="L530" s="73"/>
      <c r="M530" s="73"/>
      <c r="N530" s="73"/>
      <c r="O530" s="11"/>
    </row>
    <row r="531" spans="1:15" s="8" customFormat="1" x14ac:dyDescent="0.25">
      <c r="A531" s="15"/>
      <c r="B531" s="20"/>
      <c r="C531" s="34"/>
      <c r="D531" s="34"/>
      <c r="E531" s="73"/>
      <c r="F531" s="73"/>
      <c r="G531" s="73"/>
      <c r="H531" s="73"/>
      <c r="I531" s="73"/>
      <c r="J531" s="73"/>
      <c r="K531" s="73"/>
      <c r="L531" s="73"/>
      <c r="M531" s="73"/>
      <c r="N531" s="73"/>
      <c r="O531" s="11"/>
    </row>
    <row r="532" spans="1:15" s="8" customFormat="1" x14ac:dyDescent="0.25">
      <c r="A532" s="15"/>
      <c r="B532" s="20"/>
      <c r="C532" s="34"/>
      <c r="D532" s="34"/>
      <c r="E532" s="73"/>
      <c r="F532" s="73"/>
      <c r="G532" s="73"/>
      <c r="H532" s="73"/>
      <c r="I532" s="73"/>
      <c r="J532" s="73"/>
      <c r="K532" s="73"/>
      <c r="L532" s="73"/>
      <c r="M532" s="73"/>
      <c r="N532" s="73"/>
      <c r="O532" s="11"/>
    </row>
    <row r="533" spans="1:15" s="8" customFormat="1" x14ac:dyDescent="0.25">
      <c r="A533" s="15"/>
      <c r="B533" s="20"/>
      <c r="C533" s="34"/>
      <c r="D533" s="34"/>
      <c r="E533" s="73"/>
      <c r="F533" s="73"/>
      <c r="G533" s="73"/>
      <c r="H533" s="73"/>
      <c r="I533" s="73"/>
      <c r="J533" s="73"/>
      <c r="K533" s="73"/>
      <c r="L533" s="73"/>
      <c r="M533" s="73"/>
      <c r="N533" s="73"/>
      <c r="O533" s="11"/>
    </row>
    <row r="534" spans="1:15" s="8" customFormat="1" x14ac:dyDescent="0.25">
      <c r="A534" s="15"/>
      <c r="B534" s="20"/>
      <c r="C534" s="34"/>
      <c r="D534" s="34"/>
      <c r="E534" s="73"/>
      <c r="F534" s="73"/>
      <c r="G534" s="73"/>
      <c r="H534" s="73"/>
      <c r="I534" s="73"/>
      <c r="J534" s="73"/>
      <c r="K534" s="73"/>
      <c r="L534" s="73"/>
      <c r="M534" s="73"/>
      <c r="N534" s="73"/>
      <c r="O534" s="11"/>
    </row>
    <row r="535" spans="1:15" s="8" customFormat="1" x14ac:dyDescent="0.25">
      <c r="A535" s="15"/>
      <c r="B535" s="20"/>
      <c r="C535" s="34"/>
      <c r="D535" s="34"/>
      <c r="E535" s="73"/>
      <c r="F535" s="73"/>
      <c r="G535" s="73"/>
      <c r="H535" s="73"/>
      <c r="I535" s="73"/>
      <c r="J535" s="73"/>
      <c r="K535" s="73"/>
      <c r="L535" s="73"/>
      <c r="M535" s="73"/>
      <c r="N535" s="73"/>
      <c r="O535" s="11"/>
    </row>
    <row r="536" spans="1:15" s="8" customFormat="1" x14ac:dyDescent="0.25">
      <c r="A536" s="15"/>
      <c r="B536" s="20"/>
      <c r="C536" s="34"/>
      <c r="D536" s="34"/>
      <c r="E536" s="73"/>
      <c r="F536" s="73"/>
      <c r="G536" s="73"/>
      <c r="H536" s="73"/>
      <c r="I536" s="73"/>
      <c r="J536" s="73"/>
      <c r="K536" s="73"/>
      <c r="L536" s="73"/>
      <c r="M536" s="73"/>
      <c r="N536" s="73"/>
      <c r="O536" s="11"/>
    </row>
    <row r="537" spans="1:15" s="8" customFormat="1" x14ac:dyDescent="0.25">
      <c r="A537" s="15"/>
      <c r="B537" s="20"/>
      <c r="C537" s="34"/>
      <c r="D537" s="34"/>
      <c r="E537" s="73"/>
      <c r="F537" s="73"/>
      <c r="G537" s="73"/>
      <c r="H537" s="73"/>
      <c r="I537" s="73"/>
      <c r="J537" s="73"/>
      <c r="K537" s="73"/>
      <c r="L537" s="73"/>
      <c r="M537" s="73"/>
      <c r="N537" s="73"/>
      <c r="O537" s="11"/>
    </row>
    <row r="538" spans="1:15" s="8" customFormat="1" x14ac:dyDescent="0.25">
      <c r="A538" s="15"/>
      <c r="B538" s="20"/>
      <c r="C538" s="34"/>
      <c r="D538" s="34"/>
      <c r="E538" s="73"/>
      <c r="F538" s="73"/>
      <c r="G538" s="73"/>
      <c r="H538" s="73"/>
      <c r="I538" s="73"/>
      <c r="J538" s="73"/>
      <c r="K538" s="73"/>
      <c r="L538" s="73"/>
      <c r="M538" s="73"/>
      <c r="N538" s="73"/>
      <c r="O538" s="11"/>
    </row>
    <row r="539" spans="1:15" s="8" customFormat="1" x14ac:dyDescent="0.25">
      <c r="A539" s="15"/>
      <c r="B539" s="20"/>
      <c r="C539" s="34"/>
      <c r="D539" s="34"/>
      <c r="E539" s="73"/>
      <c r="F539" s="73"/>
      <c r="G539" s="73"/>
      <c r="H539" s="73"/>
      <c r="I539" s="73"/>
      <c r="J539" s="73"/>
      <c r="K539" s="73"/>
      <c r="L539" s="73"/>
      <c r="M539" s="73"/>
      <c r="N539" s="73"/>
      <c r="O539" s="11"/>
    </row>
    <row r="540" spans="1:15" s="8" customFormat="1" x14ac:dyDescent="0.25">
      <c r="A540" s="15"/>
      <c r="B540" s="20"/>
      <c r="C540" s="34"/>
      <c r="D540" s="34"/>
      <c r="E540" s="73"/>
      <c r="F540" s="73"/>
      <c r="G540" s="73"/>
      <c r="H540" s="73"/>
      <c r="I540" s="73"/>
      <c r="J540" s="73"/>
      <c r="K540" s="73"/>
      <c r="L540" s="73"/>
      <c r="M540" s="73"/>
      <c r="N540" s="73"/>
      <c r="O540" s="11"/>
    </row>
    <row r="541" spans="1:15" s="8" customFormat="1" x14ac:dyDescent="0.25">
      <c r="A541" s="15"/>
      <c r="B541" s="20"/>
      <c r="C541" s="34"/>
      <c r="D541" s="34"/>
      <c r="E541" s="73"/>
      <c r="F541" s="73"/>
      <c r="G541" s="73"/>
      <c r="H541" s="73"/>
      <c r="I541" s="73"/>
      <c r="J541" s="73"/>
      <c r="K541" s="73"/>
      <c r="L541" s="73"/>
      <c r="M541" s="73"/>
      <c r="N541" s="73"/>
      <c r="O541" s="11"/>
    </row>
    <row r="542" spans="1:15" s="8" customFormat="1" x14ac:dyDescent="0.25">
      <c r="A542" s="15"/>
      <c r="B542" s="20"/>
      <c r="C542" s="34"/>
      <c r="D542" s="34"/>
      <c r="E542" s="73"/>
      <c r="F542" s="73"/>
      <c r="G542" s="73"/>
      <c r="H542" s="73"/>
      <c r="I542" s="73"/>
      <c r="J542" s="73"/>
      <c r="K542" s="73"/>
      <c r="L542" s="73"/>
      <c r="M542" s="73"/>
      <c r="N542" s="73"/>
      <c r="O542" s="11"/>
    </row>
    <row r="543" spans="1:15" s="8" customFormat="1" x14ac:dyDescent="0.25">
      <c r="A543" s="15"/>
      <c r="B543" s="20"/>
      <c r="C543" s="34"/>
      <c r="D543" s="34"/>
      <c r="E543" s="73"/>
      <c r="F543" s="73"/>
      <c r="G543" s="73"/>
      <c r="H543" s="73"/>
      <c r="I543" s="73"/>
      <c r="J543" s="73"/>
      <c r="K543" s="73"/>
      <c r="L543" s="73"/>
      <c r="M543" s="73"/>
      <c r="N543" s="73"/>
      <c r="O543" s="11"/>
    </row>
    <row r="544" spans="1:15" s="8" customFormat="1" x14ac:dyDescent="0.25">
      <c r="A544" s="15"/>
      <c r="B544" s="20"/>
      <c r="C544" s="34"/>
      <c r="D544" s="34"/>
      <c r="E544" s="73"/>
      <c r="F544" s="73"/>
      <c r="G544" s="73"/>
      <c r="H544" s="73"/>
      <c r="I544" s="73"/>
      <c r="J544" s="73"/>
      <c r="K544" s="73"/>
      <c r="L544" s="73"/>
      <c r="M544" s="73"/>
      <c r="N544" s="73"/>
      <c r="O544" s="11"/>
    </row>
  </sheetData>
  <autoFilter ref="C5:N117"/>
  <mergeCells count="11">
    <mergeCell ref="M4:N4"/>
    <mergeCell ref="B1:O1"/>
    <mergeCell ref="B2:O2"/>
    <mergeCell ref="A3:A5"/>
    <mergeCell ref="B3:B5"/>
    <mergeCell ref="C3:N3"/>
    <mergeCell ref="O3:O5"/>
    <mergeCell ref="C4:D4"/>
    <mergeCell ref="E4:F4"/>
    <mergeCell ref="G4:J4"/>
    <mergeCell ref="K4:L4"/>
  </mergeCells>
  <pageMargins left="0.31496062992125984" right="0.31496062992125984" top="0.35433070866141736" bottom="0.35433070866141736" header="0.31496062992125984" footer="0.31496062992125984"/>
  <pageSetup paperSize="9" scale="65" orientation="landscape" verticalDpi="0" r:id="rId1"/>
  <ignoredErrors>
    <ignoredError sqref="A23" twoDigitTextYear="1"/>
    <ignoredError sqref="C45:D4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dc:creator>
  <cp:lastModifiedBy>Dexp</cp:lastModifiedBy>
  <cp:lastPrinted>2022-11-07T02:22:19Z</cp:lastPrinted>
  <dcterms:created xsi:type="dcterms:W3CDTF">2019-02-02T08:21:24Z</dcterms:created>
  <dcterms:modified xsi:type="dcterms:W3CDTF">2023-01-23T04:31:49Z</dcterms:modified>
</cp:coreProperties>
</file>