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тдел ФТПОМС\2021\Тарифное соглашение\Заседание 6\Материалы заседания\Приложения к протоколу\"/>
    </mc:Choice>
  </mc:AlternateContent>
  <bookViews>
    <workbookView xWindow="0" yWindow="0" windowWidth="28800" windowHeight="12135"/>
  </bookViews>
  <sheets>
    <sheet name="Стоимость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Z_D9A08047_01BB_4780_A06C_1B6ED4AE2AA5_.wvu.PrintArea" localSheetId="0" hidden="1">Стоимость!$A$8:$Y$55</definedName>
    <definedName name="Z_D9A08047_01BB_4780_A06C_1B6ED4AE2AA5_.wvu.Rows" localSheetId="0" hidden="1">Стоимость!$1:$5,Стоимость!$56:$59</definedName>
    <definedName name="Z_DC48959C_9B8D_4708_B510_30BB10C5E634_.wvu.PrintArea" localSheetId="0" hidden="1">Стоимость!$A$8:$Y$55</definedName>
    <definedName name="Z_DC48959C_9B8D_4708_B510_30BB10C5E634_.wvu.Rows" localSheetId="0" hidden="1">Стоимость!$1:$5,Стоимость!$56:$59</definedName>
    <definedName name="_xlnm.Print_Area" localSheetId="0">Стоимость!$A$6:$Y$55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C75" i="1"/>
  <c r="G74" i="1"/>
  <c r="C74" i="1"/>
  <c r="V61" i="1"/>
  <c r="U61" i="1"/>
  <c r="T61" i="1"/>
  <c r="S61" i="1"/>
  <c r="P61" i="1"/>
  <c r="O61" i="1"/>
  <c r="N61" i="1"/>
  <c r="L61" i="1"/>
  <c r="K61" i="1"/>
  <c r="J61" i="1"/>
  <c r="I61" i="1"/>
  <c r="H61" i="1"/>
  <c r="F61" i="1"/>
  <c r="E61" i="1"/>
  <c r="D61" i="1"/>
  <c r="R61" i="1" l="1"/>
  <c r="C61" i="1"/>
  <c r="G61" i="1"/>
  <c r="M61" i="1"/>
  <c r="L62" i="1" l="1"/>
  <c r="E62" i="1" l="1"/>
  <c r="W61" i="1" l="1"/>
  <c r="Q61" i="1" l="1"/>
  <c r="F62" i="1" l="1"/>
  <c r="T62" i="1" l="1"/>
  <c r="Y61" i="1" l="1"/>
  <c r="Y62" i="1" l="1"/>
  <c r="D62" i="1" l="1"/>
  <c r="C62" i="1" l="1"/>
  <c r="C56" i="1" l="1"/>
  <c r="I62" i="1" l="1"/>
  <c r="P62" i="1" l="1"/>
  <c r="O62" i="1" l="1"/>
  <c r="J62" i="1" l="1"/>
  <c r="K62" i="1" l="1"/>
  <c r="G56" i="1" l="1"/>
  <c r="H62" i="1"/>
  <c r="G62" i="1" l="1"/>
  <c r="N62" i="1" l="1"/>
  <c r="M56" i="1"/>
  <c r="M62" i="1" l="1"/>
  <c r="B58" i="1" l="1"/>
  <c r="U62" i="1" l="1"/>
  <c r="V62" i="1" l="1"/>
  <c r="W62" i="1" l="1"/>
  <c r="S62" i="1" l="1"/>
  <c r="R62" i="1" l="1"/>
  <c r="Q56" i="1" l="1"/>
  <c r="Q62" i="1"/>
  <c r="B61" i="1" l="1"/>
  <c r="B62" i="1" s="1"/>
  <c r="B56" i="1"/>
  <c r="A60" i="1" s="1"/>
</calcChain>
</file>

<file path=xl/sharedStrings.xml><?xml version="1.0" encoding="utf-8"?>
<sst xmlns="http://schemas.openxmlformats.org/spreadsheetml/2006/main" count="76" uniqueCount="72">
  <si>
    <t>Наименование медицинской организации</t>
  </si>
  <si>
    <t>ВСЕГО по СМП</t>
  </si>
  <si>
    <t>в том числе</t>
  </si>
  <si>
    <t>ВСЕГО по КС</t>
  </si>
  <si>
    <t>ВСЕГО по ДС</t>
  </si>
  <si>
    <t>ВСЕГО по АПП</t>
  </si>
  <si>
    <t>Неотложная медицинская помощь</t>
  </si>
  <si>
    <t>СМП</t>
  </si>
  <si>
    <t>Тромболизис</t>
  </si>
  <si>
    <t>стационар</t>
  </si>
  <si>
    <t>ВМП</t>
  </si>
  <si>
    <t>Онкология</t>
  </si>
  <si>
    <t>гемодиализ</t>
  </si>
  <si>
    <t>ДС при стационаре</t>
  </si>
  <si>
    <t>ДС при поликлинике</t>
  </si>
  <si>
    <t>Всего ПМО</t>
  </si>
  <si>
    <t>ГБУЗ РТ "Бай-Тайгинская ЦКБ"</t>
  </si>
  <si>
    <t>ГБУЗ РТ "Барун-Хемчикский ММЦ"</t>
  </si>
  <si>
    <t>ГБУЗ РТ "Дзун-Хемчикский ММЦ"</t>
  </si>
  <si>
    <t>ГБУЗ РТ "Каа-Хемский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</si>
  <si>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</si>
  <si>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</si>
  <si>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</si>
  <si>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</si>
  <si>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</si>
  <si>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"Тандынская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</si>
  <si>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</si>
  <si>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</si>
  <si>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</si>
  <si>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</si>
  <si>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</si>
  <si>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</si>
  <si>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"Тере-Хольская ЦКБ"</t>
  </si>
  <si>
    <t>ГБУЗ РТ "Городская поликлиника"</t>
  </si>
  <si>
    <t>ГБУЗ РТ "Стоматологическая поликлиника"</t>
  </si>
  <si>
    <t>ГБУЗ РТ "РЦ СМП и МК"</t>
  </si>
  <si>
    <t>ФКУЗ "МСЧ МВД РФ по РТ"</t>
  </si>
  <si>
    <t>ГБУЗ РТ "Республиканская больница №1"</t>
  </si>
  <si>
    <t>ГБУЗ РТ "Республиканская больница №2"</t>
  </si>
  <si>
    <t>ГБУЗ РТ "Республиканская детская больница"</t>
  </si>
  <si>
    <t>ГБУЗ РТ "Перинатальный центр"</t>
  </si>
  <si>
    <t>ГБУЗ РТ "Инфекционная больница"</t>
  </si>
  <si>
    <t>ГБУЗ РТ "Республиканский центр ВМРД"</t>
  </si>
  <si>
    <t>ООО «Новосибирский центр репродуктивной медицины»</t>
  </si>
  <si>
    <t>ООО "БАЙДО"</t>
  </si>
  <si>
    <t>ООО "Семейный доктор"</t>
  </si>
  <si>
    <t>ГАУЗ РТ СП "Серебрянка"</t>
  </si>
  <si>
    <t>ИП Монгуш Р.К.</t>
  </si>
  <si>
    <t>Тывинский филиал Нефросовета</t>
  </si>
  <si>
    <t>ГБУЗ РТ «Республиканский Центр по профилактике и борьбе со СПИД и инфекционными заболеваниями»</t>
  </si>
  <si>
    <t>ИП Саражакова Л.А</t>
  </si>
  <si>
    <t>ООО " РДЦ"</t>
  </si>
  <si>
    <t>ООО Алдан</t>
  </si>
  <si>
    <t>ГБУЗ РТ "Противотуберкулезный диспансер"</t>
  </si>
  <si>
    <t>Итого по РТ</t>
  </si>
  <si>
    <t>на отдельные диагностические (лабор.) исследования</t>
  </si>
  <si>
    <t>Всего по диспансеризации</t>
  </si>
  <si>
    <t>ВСЕГО ТПОМС</t>
  </si>
  <si>
    <t>Мед. эвакуация</t>
  </si>
  <si>
    <t>Мед. реабилитация</t>
  </si>
  <si>
    <t xml:space="preserve">Всего обращений </t>
  </si>
  <si>
    <t>по заболеваемости</t>
  </si>
  <si>
    <t>по стоматологии</t>
  </si>
  <si>
    <t>Всего посещений с проф и иными целями</t>
  </si>
  <si>
    <t>Приложение №5</t>
  </si>
  <si>
    <t>к Протоколу заседания Комиссии №6</t>
  </si>
  <si>
    <t>Распределение  финансового обеспечения медицинской помощи, установленного в соответствии с территориальной программой ОМС Республики Тыва, между медицинскими организациями на 2021 год</t>
  </si>
  <si>
    <t>(тыс. руб.)</t>
  </si>
  <si>
    <t>ГБУЗ РТ "РЦОЗМП"</t>
  </si>
  <si>
    <t>ГБУЗ РТ "Республиканский онкодиспансер"</t>
  </si>
  <si>
    <t>ГБУЗ РТ "Республиканский кожвендиспансер"</t>
  </si>
  <si>
    <t>ООО "Санталь 17"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</si>
</sst>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0" xfId="0" applyFont="1" applyFill="1"/>
    <xf numFmtId="164" fontId="2" fillId="2" borderId="0" xfId="0" applyNumberFormat="1" applyFont="1" applyFill="1"/>
    <xf numFmtId="0" fontId="3" fillId="2" borderId="0" xfId="0" applyFont="1" applyFill="1"/>
    <xf numFmtId="165" fontId="3" fillId="2" borderId="0" xfId="0" applyNumberFormat="1" applyFont="1" applyFill="1"/>
    <xf numFmtId="165" fontId="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/>
    <xf numFmtId="165" fontId="1" fillId="2" borderId="1" xfId="0" applyNumberFormat="1" applyFont="1" applyFill="1" applyBorder="1" applyAlignment="1"/>
    <xf numFmtId="164" fontId="1" fillId="2" borderId="1" xfId="0" applyNumberFormat="1" applyFont="1" applyFill="1" applyBorder="1" applyAlignment="1"/>
    <xf numFmtId="164" fontId="3" fillId="2" borderId="0" xfId="0" applyNumberFormat="1" applyFont="1" applyFill="1" applyAlignment="1"/>
    <xf numFmtId="164" fontId="1" fillId="2" borderId="0" xfId="0" applyNumberFormat="1" applyFont="1" applyFill="1" applyAlignment="1"/>
    <xf numFmtId="165" fontId="1" fillId="2" borderId="2" xfId="0" applyNumberFormat="1" applyFont="1" applyFill="1" applyBorder="1" applyAlignment="1">
      <alignment wrapText="1"/>
    </xf>
    <xf numFmtId="165" fontId="1" fillId="2" borderId="1" xfId="0" applyNumberFormat="1" applyFont="1" applyFill="1" applyBorder="1" applyAlignment="1">
      <alignment wrapText="1"/>
    </xf>
    <xf numFmtId="165" fontId="1" fillId="2" borderId="2" xfId="0" applyNumberFormat="1" applyFont="1" applyFill="1" applyBorder="1" applyAlignment="1"/>
    <xf numFmtId="165" fontId="1" fillId="0" borderId="1" xfId="0" applyNumberFormat="1" applyFont="1" applyFill="1" applyBorder="1" applyAlignment="1"/>
    <xf numFmtId="165" fontId="2" fillId="2" borderId="1" xfId="0" applyNumberFormat="1" applyFont="1" applyFill="1" applyBorder="1"/>
    <xf numFmtId="0" fontId="2" fillId="2" borderId="0" xfId="0" applyFont="1" applyFill="1" applyBorder="1" applyAlignment="1"/>
    <xf numFmtId="0" fontId="1" fillId="2" borderId="0" xfId="0" applyFont="1" applyFill="1" applyBorder="1" applyAlignment="1"/>
    <xf numFmtId="164" fontId="2" fillId="2" borderId="0" xfId="0" applyNumberFormat="1" applyFont="1" applyFill="1" applyBorder="1" applyAlignment="1"/>
    <xf numFmtId="165" fontId="3" fillId="2" borderId="0" xfId="0" applyNumberFormat="1" applyFont="1" applyFill="1" applyBorder="1" applyAlignment="1"/>
    <xf numFmtId="164" fontId="3" fillId="2" borderId="0" xfId="0" applyNumberFormat="1" applyFont="1" applyFill="1" applyBorder="1" applyAlignment="1"/>
    <xf numFmtId="0" fontId="3" fillId="2" borderId="0" xfId="0" applyFont="1" applyFill="1" applyBorder="1" applyAlignment="1"/>
    <xf numFmtId="1" fontId="3" fillId="2" borderId="0" xfId="0" applyNumberFormat="1" applyFont="1" applyFill="1" applyBorder="1" applyAlignment="1"/>
    <xf numFmtId="0" fontId="6" fillId="2" borderId="0" xfId="0" applyFont="1" applyFill="1" applyBorder="1"/>
    <xf numFmtId="164" fontId="8" fillId="2" borderId="0" xfId="0" applyNumberFormat="1" applyFont="1" applyFill="1" applyBorder="1"/>
    <xf numFmtId="0" fontId="3" fillId="2" borderId="0" xfId="0" applyFont="1" applyFill="1" applyBorder="1"/>
    <xf numFmtId="164" fontId="9" fillId="2" borderId="0" xfId="0" applyNumberFormat="1" applyFont="1" applyFill="1"/>
    <xf numFmtId="165" fontId="3" fillId="2" borderId="7" xfId="0" applyNumberFormat="1" applyFont="1" applyFill="1" applyBorder="1" applyAlignment="1"/>
    <xf numFmtId="164" fontId="3" fillId="2" borderId="0" xfId="0" applyNumberFormat="1" applyFont="1" applyFill="1"/>
    <xf numFmtId="0" fontId="10" fillId="2" borderId="0" xfId="0" applyFont="1" applyFill="1" applyBorder="1"/>
    <xf numFmtId="164" fontId="11" fillId="2" borderId="0" xfId="0" applyNumberFormat="1" applyFont="1" applyFill="1" applyBorder="1"/>
    <xf numFmtId="0" fontId="5" fillId="2" borderId="0" xfId="0" applyFont="1" applyFill="1" applyBorder="1"/>
    <xf numFmtId="165" fontId="5" fillId="2" borderId="0" xfId="0" applyNumberFormat="1" applyFont="1" applyFill="1" applyBorder="1"/>
    <xf numFmtId="1" fontId="5" fillId="2" borderId="0" xfId="0" applyNumberFormat="1" applyFont="1" applyFill="1" applyBorder="1"/>
    <xf numFmtId="2" fontId="5" fillId="2" borderId="0" xfId="0" applyNumberFormat="1" applyFont="1" applyFill="1" applyBorder="1"/>
    <xf numFmtId="164" fontId="5" fillId="2" borderId="0" xfId="0" applyNumberFormat="1" applyFont="1" applyFill="1" applyBorder="1"/>
    <xf numFmtId="4" fontId="5" fillId="2" borderId="0" xfId="0" applyNumberFormat="1" applyFont="1" applyFill="1" applyBorder="1"/>
    <xf numFmtId="164" fontId="10" fillId="2" borderId="0" xfId="0" applyNumberFormat="1" applyFont="1" applyFill="1" applyBorder="1"/>
    <xf numFmtId="0" fontId="1" fillId="2" borderId="8" xfId="0" applyFont="1" applyFill="1" applyBorder="1"/>
    <xf numFmtId="164" fontId="2" fillId="2" borderId="6" xfId="0" applyNumberFormat="1" applyFont="1" applyFill="1" applyBorder="1"/>
    <xf numFmtId="165" fontId="3" fillId="2" borderId="6" xfId="0" applyNumberFormat="1" applyFont="1" applyFill="1" applyBorder="1" applyAlignment="1"/>
    <xf numFmtId="1" fontId="3" fillId="2" borderId="6" xfId="0" applyNumberFormat="1" applyFont="1" applyFill="1" applyBorder="1"/>
    <xf numFmtId="0" fontId="1" fillId="2" borderId="9" xfId="0" applyFont="1" applyFill="1" applyBorder="1"/>
    <xf numFmtId="164" fontId="2" fillId="2" borderId="1" xfId="0" applyNumberFormat="1" applyFont="1" applyFill="1" applyBorder="1"/>
    <xf numFmtId="1" fontId="3" fillId="2" borderId="1" xfId="0" applyNumberFormat="1" applyFont="1" applyFill="1" applyBorder="1"/>
    <xf numFmtId="0" fontId="1" fillId="2" borderId="10" xfId="0" applyFont="1" applyFill="1" applyBorder="1"/>
    <xf numFmtId="164" fontId="2" fillId="2" borderId="11" xfId="0" applyNumberFormat="1" applyFont="1" applyFill="1" applyBorder="1"/>
    <xf numFmtId="1" fontId="3" fillId="2" borderId="11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165" fontId="3" fillId="2" borderId="5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7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57;&#1074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89;&#1082;&#1086;&#1088;&#1072;&#110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50;&#105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42;&#1052;&#105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43;&#1077;&#1084;&#1086;&#1076;&#1080;&#1072;&#1083;&#1080;&#1079;%20&#1050;&#1057;%20&#1056;&#1041;%2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44;&#1057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40;&#1055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Евтушенко"/>
      <sheetName val="Новосибирск"/>
      <sheetName val="новый 2"/>
      <sheetName val="ООО РДЦ "/>
      <sheetName val="ООО Алдан"/>
      <sheetName val="Тубдиспансер"/>
      <sheetName val="СПИД"/>
      <sheetName val="новый"/>
      <sheetName val="Объемы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вод квартальный"/>
      <sheetName val="Скорая поквартально"/>
      <sheetName val="2020-1"/>
      <sheetName val="2020-3"/>
      <sheetName val="2021-1"/>
      <sheetName val="2021-2 "/>
      <sheetName val="2021-3"/>
      <sheetName val="2021-4"/>
      <sheetName val="2021-5"/>
      <sheetName val="2021-6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AW34">
            <v>2686.8026900000004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34">
          <cell r="DP34">
            <v>2175.5229699999995</v>
          </cell>
        </row>
      </sheetData>
      <sheetData sheetId="44"/>
      <sheetData sheetId="45">
        <row r="34">
          <cell r="DP34">
            <v>1594.0593900000001</v>
          </cell>
        </row>
      </sheetData>
      <sheetData sheetId="46"/>
      <sheetData sheetId="47">
        <row r="34">
          <cell r="DC34">
            <v>0</v>
          </cell>
        </row>
      </sheetData>
      <sheetData sheetId="48"/>
      <sheetData sheetId="49"/>
      <sheetData sheetId="50">
        <row r="7">
          <cell r="G7">
            <v>14402.721982550236</v>
          </cell>
        </row>
        <row r="53">
          <cell r="U53">
            <v>434999.33752929536</v>
          </cell>
          <cell r="BK53">
            <v>3140367.7547912626</v>
          </cell>
          <cell r="DI53">
            <v>658500.6842541442</v>
          </cell>
          <cell r="KR53">
            <v>2546312.6481922162</v>
          </cell>
          <cell r="KZ53">
            <v>6780180.4247669205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тромбол."/>
      <sheetName val="эвакуация 2021г"/>
      <sheetName val="Приложения на 2021 год"/>
      <sheetName val="скорая (2)"/>
    </sheetNames>
    <sheetDataSet>
      <sheetData sheetId="0">
        <row r="4">
          <cell r="AP4">
            <v>268.91666666666669</v>
          </cell>
        </row>
        <row r="23">
          <cell r="FJ23">
            <v>423314.5418369252</v>
          </cell>
        </row>
      </sheetData>
      <sheetData sheetId="1">
        <row r="18">
          <cell r="W18">
            <v>0</v>
          </cell>
        </row>
        <row r="27">
          <cell r="BF27">
            <v>1170</v>
          </cell>
        </row>
      </sheetData>
      <sheetData sheetId="2">
        <row r="23">
          <cell r="T23">
            <v>34</v>
          </cell>
        </row>
        <row r="78">
          <cell r="EN78">
            <v>10514.79569237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01.01.21"/>
      <sheetName val="Лист1"/>
      <sheetName val="онкология"/>
      <sheetName val="стар онкология"/>
    </sheetNames>
    <sheetDataSet>
      <sheetData sheetId="0">
        <row r="10">
          <cell r="G10">
            <v>48</v>
          </cell>
        </row>
        <row r="3413">
          <cell r="GG3413">
            <v>2647633.0559567143</v>
          </cell>
        </row>
        <row r="3414">
          <cell r="GG3414">
            <v>218215.22726170576</v>
          </cell>
        </row>
        <row r="3515">
          <cell r="GG3515">
            <v>85438.592772022312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ОНЧ"/>
      <sheetName val="Объем печать"/>
      <sheetName val="ВМП 2020г"/>
      <sheetName val="2016 (2)"/>
    </sheetNames>
    <sheetDataSet>
      <sheetData sheetId="0"/>
      <sheetData sheetId="1"/>
      <sheetData sheetId="2">
        <row r="10">
          <cell r="AI10">
            <v>890</v>
          </cell>
          <cell r="EV10">
            <v>185830.41121081999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гемодиализДС"/>
    </sheetNames>
    <sheetDataSet>
      <sheetData sheetId="0" refreshError="1"/>
      <sheetData sheetId="1">
        <row r="6">
          <cell r="AR6">
            <v>0</v>
          </cell>
        </row>
        <row r="11">
          <cell r="FN11">
            <v>3250.4675900000002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ционар ДС"/>
      <sheetName val="поликлиника ДС"/>
      <sheetName val="Лист3"/>
      <sheetName val="Лист1"/>
      <sheetName val="Лист2"/>
    </sheetNames>
    <sheetDataSet>
      <sheetData sheetId="0">
        <row r="9">
          <cell r="H9">
            <v>29</v>
          </cell>
        </row>
        <row r="485">
          <cell r="FJ485">
            <v>119748.08018858657</v>
          </cell>
        </row>
        <row r="514">
          <cell r="FJ514">
            <v>253694.24303688959</v>
          </cell>
        </row>
        <row r="532">
          <cell r="FJ532">
            <v>44087.545018878853</v>
          </cell>
        </row>
      </sheetData>
      <sheetData sheetId="1">
        <row r="9">
          <cell r="H9">
            <v>47</v>
          </cell>
        </row>
        <row r="589">
          <cell r="FJ589">
            <v>222775.97836647948</v>
          </cell>
        </row>
        <row r="595">
          <cell r="FJ595">
            <v>18194.837643309598</v>
          </cell>
        </row>
        <row r="605">
          <cell r="FJ605">
            <v>0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МРТ(обращение)"/>
      <sheetName val="неотложка с коэф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8">
          <cell r="D8">
            <v>1472</v>
          </cell>
        </row>
        <row r="400">
          <cell r="EQ400">
            <v>1161667.2816389475</v>
          </cell>
        </row>
      </sheetData>
      <sheetData sheetId="1">
        <row r="10">
          <cell r="D10">
            <v>55</v>
          </cell>
        </row>
        <row r="62">
          <cell r="FI62">
            <v>97654.009682680786</v>
          </cell>
        </row>
      </sheetData>
      <sheetData sheetId="2">
        <row r="5">
          <cell r="EH5">
            <v>4972</v>
          </cell>
        </row>
        <row r="283">
          <cell r="EE283">
            <v>179682.10715400003</v>
          </cell>
        </row>
      </sheetData>
      <sheetData sheetId="3">
        <row r="9">
          <cell r="D9">
            <v>455</v>
          </cell>
        </row>
        <row r="95">
          <cell r="EU95">
            <v>198900.32391823953</v>
          </cell>
        </row>
      </sheetData>
      <sheetData sheetId="4">
        <row r="7">
          <cell r="D7">
            <v>673</v>
          </cell>
        </row>
      </sheetData>
      <sheetData sheetId="5">
        <row r="5">
          <cell r="D5">
            <v>494</v>
          </cell>
        </row>
      </sheetData>
      <sheetData sheetId="6">
        <row r="8">
          <cell r="D8">
            <v>290</v>
          </cell>
        </row>
      </sheetData>
      <sheetData sheetId="7">
        <row r="8">
          <cell r="D8">
            <v>331</v>
          </cell>
        </row>
      </sheetData>
      <sheetData sheetId="8">
        <row r="9">
          <cell r="D9">
            <v>191</v>
          </cell>
        </row>
      </sheetData>
      <sheetData sheetId="9">
        <row r="10">
          <cell r="D10">
            <v>7</v>
          </cell>
        </row>
      </sheetData>
      <sheetData sheetId="10">
        <row r="14">
          <cell r="D14">
            <v>1800</v>
          </cell>
        </row>
      </sheetData>
      <sheetData sheetId="11">
        <row r="8">
          <cell r="D8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>
        <row r="9">
          <cell r="D9">
            <v>394</v>
          </cell>
        </row>
      </sheetData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X81"/>
  <sheetViews>
    <sheetView tabSelected="1" view="pageBreakPreview" topLeftCell="A6" zoomScale="66" zoomScaleNormal="100" zoomScaleSheetLayoutView="66" workbookViewId="0">
      <pane xSplit="1" ySplit="7" topLeftCell="B13" activePane="bottomRight" state="frozen"/>
      <selection activeCell="A6" sqref="A6"/>
      <selection pane="topRight" activeCell="B6" sqref="B6"/>
      <selection pane="bottomLeft" activeCell="A11" sqref="A11"/>
      <selection pane="bottomRight" activeCell="Q35" sqref="Q35"/>
    </sheetView>
  </sheetViews>
  <sheetFormatPr defaultColWidth="43.42578125" defaultRowHeight="15" x14ac:dyDescent="0.25"/>
  <cols>
    <col min="1" max="1" width="44.140625" style="1" customWidth="1"/>
    <col min="2" max="2" width="11.140625" style="2" customWidth="1"/>
    <col min="3" max="3" width="9.42578125" style="3" customWidth="1"/>
    <col min="4" max="4" width="9.85546875" style="3" customWidth="1"/>
    <col min="5" max="5" width="8.140625" style="3" customWidth="1"/>
    <col min="6" max="6" width="7.5703125" style="3" customWidth="1"/>
    <col min="7" max="8" width="11.28515625" style="3" customWidth="1"/>
    <col min="9" max="9" width="9.28515625" style="3" customWidth="1"/>
    <col min="10" max="10" width="9" style="3" customWidth="1"/>
    <col min="11" max="11" width="9.5703125" style="3" customWidth="1"/>
    <col min="12" max="12" width="7.7109375" style="3" customWidth="1"/>
    <col min="13" max="13" width="9.5703125" style="3" customWidth="1"/>
    <col min="14" max="14" width="9.28515625" style="3" customWidth="1"/>
    <col min="15" max="15" width="9.85546875" style="3" customWidth="1"/>
    <col min="16" max="16" width="9.42578125" style="3" customWidth="1"/>
    <col min="17" max="19" width="11.28515625" style="3" customWidth="1"/>
    <col min="20" max="20" width="9.140625" style="3" customWidth="1"/>
    <col min="21" max="21" width="11.85546875" style="3" customWidth="1"/>
    <col min="22" max="22" width="10.7109375" style="3" customWidth="1"/>
    <col min="23" max="23" width="11.28515625" style="3" customWidth="1"/>
    <col min="24" max="24" width="10.7109375" style="3" customWidth="1"/>
    <col min="25" max="25" width="10.42578125" style="3" customWidth="1"/>
    <col min="26" max="26" width="12.7109375" style="3" customWidth="1"/>
    <col min="27" max="16384" width="43.42578125" style="3"/>
  </cols>
  <sheetData>
    <row r="1" spans="1:25" ht="17.25" hidden="1" customHeight="1" x14ac:dyDescent="0.25"/>
    <row r="2" spans="1:25" ht="23.25" hidden="1" customHeight="1" x14ac:dyDescent="0.25"/>
    <row r="3" spans="1:25" ht="21.75" hidden="1" customHeight="1" x14ac:dyDescent="0.25"/>
    <row r="4" spans="1:25" ht="25.5" hidden="1" customHeight="1" x14ac:dyDescent="0.25"/>
    <row r="5" spans="1:25" ht="16.5" hidden="1" customHeight="1" x14ac:dyDescent="0.25"/>
    <row r="6" spans="1:25" ht="16.5" customHeight="1" x14ac:dyDescent="0.25">
      <c r="V6" s="3" t="s">
        <v>64</v>
      </c>
    </row>
    <row r="7" spans="1:25" ht="16.5" customHeight="1" x14ac:dyDescent="0.25">
      <c r="V7" s="3" t="s">
        <v>65</v>
      </c>
    </row>
    <row r="8" spans="1:25" ht="21.75" customHeight="1" x14ac:dyDescent="0.25"/>
    <row r="9" spans="1:25" ht="18" customHeight="1" x14ac:dyDescent="0.25">
      <c r="A9" s="78" t="s">
        <v>66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</row>
    <row r="10" spans="1:25" ht="14.25" customHeight="1" x14ac:dyDescent="0.25">
      <c r="R10" s="4"/>
      <c r="Y10" s="79" t="s">
        <v>67</v>
      </c>
    </row>
    <row r="11" spans="1:25" ht="15.75" customHeight="1" x14ac:dyDescent="0.25">
      <c r="A11" s="56" t="s">
        <v>0</v>
      </c>
      <c r="B11" s="57" t="s">
        <v>57</v>
      </c>
      <c r="C11" s="71" t="s">
        <v>1</v>
      </c>
      <c r="D11" s="59" t="s">
        <v>2</v>
      </c>
      <c r="E11" s="60"/>
      <c r="F11" s="61"/>
      <c r="G11" s="73" t="s">
        <v>3</v>
      </c>
      <c r="H11" s="62" t="s">
        <v>2</v>
      </c>
      <c r="I11" s="63"/>
      <c r="J11" s="63"/>
      <c r="K11" s="63"/>
      <c r="L11" s="64"/>
      <c r="M11" s="73" t="s">
        <v>4</v>
      </c>
      <c r="N11" s="65" t="s">
        <v>2</v>
      </c>
      <c r="O11" s="65"/>
      <c r="P11" s="65"/>
      <c r="Q11" s="73" t="s">
        <v>5</v>
      </c>
      <c r="R11" s="74" t="s">
        <v>60</v>
      </c>
      <c r="S11" s="53" t="s">
        <v>2</v>
      </c>
      <c r="T11" s="54"/>
      <c r="U11" s="55"/>
      <c r="V11" s="74" t="s">
        <v>6</v>
      </c>
      <c r="W11" s="75" t="s">
        <v>63</v>
      </c>
      <c r="X11" s="74" t="s">
        <v>56</v>
      </c>
      <c r="Y11" s="74" t="s">
        <v>15</v>
      </c>
    </row>
    <row r="12" spans="1:25" s="9" customFormat="1" ht="54" customHeight="1" x14ac:dyDescent="0.25">
      <c r="A12" s="56"/>
      <c r="B12" s="58"/>
      <c r="C12" s="72"/>
      <c r="D12" s="5" t="s">
        <v>7</v>
      </c>
      <c r="E12" s="5" t="s">
        <v>58</v>
      </c>
      <c r="F12" s="5" t="s">
        <v>8</v>
      </c>
      <c r="G12" s="73"/>
      <c r="H12" s="6" t="s">
        <v>9</v>
      </c>
      <c r="I12" s="6" t="s">
        <v>10</v>
      </c>
      <c r="J12" s="6" t="s">
        <v>59</v>
      </c>
      <c r="K12" s="6" t="s">
        <v>11</v>
      </c>
      <c r="L12" s="6" t="s">
        <v>12</v>
      </c>
      <c r="M12" s="73"/>
      <c r="N12" s="6" t="s">
        <v>13</v>
      </c>
      <c r="O12" s="6" t="s">
        <v>14</v>
      </c>
      <c r="P12" s="6" t="s">
        <v>11</v>
      </c>
      <c r="Q12" s="73"/>
      <c r="R12" s="74"/>
      <c r="S12" s="7" t="s">
        <v>61</v>
      </c>
      <c r="T12" s="8" t="s">
        <v>62</v>
      </c>
      <c r="U12" s="66" t="s">
        <v>55</v>
      </c>
      <c r="V12" s="74"/>
      <c r="W12" s="76"/>
      <c r="X12" s="74"/>
      <c r="Y12" s="74"/>
    </row>
    <row r="13" spans="1:25" s="14" customFormat="1" ht="15.75" customHeight="1" x14ac:dyDescent="0.25">
      <c r="A13" s="10" t="s">
        <v>16</v>
      </c>
      <c r="B13" s="67">
        <v>123630.66923631085</v>
      </c>
      <c r="C13" s="67">
        <v>14402.721982550236</v>
      </c>
      <c r="D13" s="68">
        <v>14402.721982550236</v>
      </c>
      <c r="E13" s="68"/>
      <c r="F13" s="68"/>
      <c r="G13" s="67">
        <v>22423.007862593047</v>
      </c>
      <c r="H13" s="68">
        <v>22423.007862593047</v>
      </c>
      <c r="I13" s="68"/>
      <c r="J13" s="68"/>
      <c r="K13" s="68"/>
      <c r="L13" s="68"/>
      <c r="M13" s="67">
        <v>6344.052427273049</v>
      </c>
      <c r="N13" s="68">
        <v>6344.052427273049</v>
      </c>
      <c r="O13" s="68"/>
      <c r="P13" s="68"/>
      <c r="Q13" s="67">
        <v>80460.886963894518</v>
      </c>
      <c r="R13" s="67">
        <v>43514.216636999998</v>
      </c>
      <c r="S13" s="68">
        <v>42223.748541000001</v>
      </c>
      <c r="T13" s="68">
        <v>1290.4680959999998</v>
      </c>
      <c r="U13" s="68"/>
      <c r="V13" s="67">
        <v>6924.9688112004478</v>
      </c>
      <c r="W13" s="67">
        <v>5266.5600598239998</v>
      </c>
      <c r="X13" s="67">
        <v>10290.3537824</v>
      </c>
      <c r="Y13" s="77">
        <v>14464.787673470073</v>
      </c>
    </row>
    <row r="14" spans="1:25" s="14" customFormat="1" ht="15.75" customHeight="1" x14ac:dyDescent="0.25">
      <c r="A14" s="12" t="s">
        <v>17</v>
      </c>
      <c r="B14" s="67">
        <v>409214.73921199003</v>
      </c>
      <c r="C14" s="67">
        <v>56837.79523917081</v>
      </c>
      <c r="D14" s="68">
        <v>56187.103846548809</v>
      </c>
      <c r="E14" s="68">
        <v>650.69139262200008</v>
      </c>
      <c r="F14" s="68"/>
      <c r="G14" s="67">
        <v>154742.62357842692</v>
      </c>
      <c r="H14" s="68">
        <v>154742.62357842692</v>
      </c>
      <c r="I14" s="68"/>
      <c r="J14" s="68"/>
      <c r="K14" s="68"/>
      <c r="L14" s="68"/>
      <c r="M14" s="67">
        <v>24650.180462518227</v>
      </c>
      <c r="N14" s="68">
        <v>10611.539797568015</v>
      </c>
      <c r="O14" s="68">
        <v>14038.64066495021</v>
      </c>
      <c r="P14" s="68"/>
      <c r="Q14" s="67">
        <v>172984.13993187406</v>
      </c>
      <c r="R14" s="67">
        <v>106526.40934634999</v>
      </c>
      <c r="S14" s="68">
        <v>92945.767446349986</v>
      </c>
      <c r="T14" s="68">
        <v>3819.859199999999</v>
      </c>
      <c r="U14" s="68">
        <v>9760.7827000000016</v>
      </c>
      <c r="V14" s="67">
        <v>17120.015444896417</v>
      </c>
      <c r="W14" s="67">
        <v>13224.437794991998</v>
      </c>
      <c r="X14" s="67">
        <v>20082.302611999999</v>
      </c>
      <c r="Y14" s="77">
        <v>16030.974733635658</v>
      </c>
    </row>
    <row r="15" spans="1:25" s="14" customFormat="1" ht="15.75" customHeight="1" x14ac:dyDescent="0.25">
      <c r="A15" s="12" t="s">
        <v>18</v>
      </c>
      <c r="B15" s="67">
        <v>227920.45682621191</v>
      </c>
      <c r="C15" s="67">
        <v>21851.29975814424</v>
      </c>
      <c r="D15" s="68">
        <v>21851.29975814424</v>
      </c>
      <c r="E15" s="68"/>
      <c r="F15" s="68"/>
      <c r="G15" s="67">
        <v>43614.818980837117</v>
      </c>
      <c r="H15" s="68">
        <v>43614.818980837117</v>
      </c>
      <c r="I15" s="68"/>
      <c r="J15" s="68"/>
      <c r="K15" s="68"/>
      <c r="L15" s="68"/>
      <c r="M15" s="67">
        <v>20868.110743970599</v>
      </c>
      <c r="N15" s="68">
        <v>4303.0672067044115</v>
      </c>
      <c r="O15" s="68">
        <v>16565.043537266189</v>
      </c>
      <c r="P15" s="68"/>
      <c r="Q15" s="67">
        <v>141586.22734325996</v>
      </c>
      <c r="R15" s="67">
        <v>87741.862708407396</v>
      </c>
      <c r="S15" s="68">
        <v>69908.275600407404</v>
      </c>
      <c r="T15" s="68">
        <v>3622.8833279999994</v>
      </c>
      <c r="U15" s="68">
        <v>14210.70378</v>
      </c>
      <c r="V15" s="67">
        <v>12467.144823165889</v>
      </c>
      <c r="W15" s="67">
        <v>10373.613199479998</v>
      </c>
      <c r="X15" s="67">
        <v>14673.876899999997</v>
      </c>
      <c r="Y15" s="77">
        <v>16329.729712206698</v>
      </c>
    </row>
    <row r="16" spans="1:25" s="14" customFormat="1" ht="15.75" customHeight="1" x14ac:dyDescent="0.25">
      <c r="A16" s="12" t="s">
        <v>19</v>
      </c>
      <c r="B16" s="67">
        <v>140339.76296742377</v>
      </c>
      <c r="C16" s="67">
        <v>8999.3163509665683</v>
      </c>
      <c r="D16" s="68">
        <v>8999.3163509665683</v>
      </c>
      <c r="E16" s="68"/>
      <c r="F16" s="68"/>
      <c r="G16" s="67">
        <v>34996.074610573451</v>
      </c>
      <c r="H16" s="68">
        <v>34996.074610573451</v>
      </c>
      <c r="I16" s="68"/>
      <c r="J16" s="68"/>
      <c r="K16" s="68"/>
      <c r="L16" s="68"/>
      <c r="M16" s="67">
        <v>6258.5814831325888</v>
      </c>
      <c r="N16" s="68">
        <v>1324.5063535442339</v>
      </c>
      <c r="O16" s="68">
        <v>4934.0751295883547</v>
      </c>
      <c r="P16" s="68"/>
      <c r="Q16" s="67">
        <v>90085.790522751166</v>
      </c>
      <c r="R16" s="67">
        <v>54211.720187650004</v>
      </c>
      <c r="S16" s="68">
        <v>52142.553083650004</v>
      </c>
      <c r="T16" s="68">
        <v>2069.1671039999997</v>
      </c>
      <c r="U16" s="68"/>
      <c r="V16" s="67">
        <v>7913.8531474434567</v>
      </c>
      <c r="W16" s="67">
        <v>7685.0362098240003</v>
      </c>
      <c r="X16" s="67">
        <v>9210.2144239999998</v>
      </c>
      <c r="Y16" s="77">
        <v>11064.966553833699</v>
      </c>
    </row>
    <row r="17" spans="1:128" s="14" customFormat="1" ht="15.75" customHeight="1" x14ac:dyDescent="0.25">
      <c r="A17" s="12" t="s">
        <v>20</v>
      </c>
      <c r="B17" s="67">
        <v>233510.49639778235</v>
      </c>
      <c r="C17" s="67"/>
      <c r="D17" s="68"/>
      <c r="E17" s="68"/>
      <c r="F17" s="68"/>
      <c r="G17" s="67">
        <v>54358.677931234954</v>
      </c>
      <c r="H17" s="68">
        <v>54358.677931234954</v>
      </c>
      <c r="I17" s="68"/>
      <c r="J17" s="68"/>
      <c r="K17" s="68"/>
      <c r="L17" s="68"/>
      <c r="M17" s="67">
        <v>13857.343806781313</v>
      </c>
      <c r="N17" s="68">
        <v>1648.4577533319498</v>
      </c>
      <c r="O17" s="68">
        <v>12208.886053449363</v>
      </c>
      <c r="P17" s="68"/>
      <c r="Q17" s="67">
        <v>165294.47465976607</v>
      </c>
      <c r="R17" s="67">
        <v>78914.889321800016</v>
      </c>
      <c r="S17" s="68">
        <v>72906.053771800012</v>
      </c>
      <c r="T17" s="68">
        <v>4519.3996800000004</v>
      </c>
      <c r="U17" s="68">
        <v>1489.43587</v>
      </c>
      <c r="V17" s="67">
        <v>20221.747904095122</v>
      </c>
      <c r="W17" s="67">
        <v>18688.432243767998</v>
      </c>
      <c r="X17" s="67">
        <v>23650.978036799999</v>
      </c>
      <c r="Y17" s="77">
        <v>23818.427153302957</v>
      </c>
    </row>
    <row r="18" spans="1:128" s="14" customFormat="1" ht="15.75" customHeight="1" x14ac:dyDescent="0.25">
      <c r="A18" s="12" t="s">
        <v>21</v>
      </c>
      <c r="B18" s="67">
        <v>103700.85739849662</v>
      </c>
      <c r="C18" s="67">
        <v>13142.966304822961</v>
      </c>
      <c r="D18" s="68">
        <v>13142.966304822961</v>
      </c>
      <c r="E18" s="68"/>
      <c r="F18" s="68"/>
      <c r="G18" s="67">
        <v>39108.700833029106</v>
      </c>
      <c r="H18" s="68">
        <v>39108.700833029106</v>
      </c>
      <c r="I18" s="68"/>
      <c r="J18" s="68"/>
      <c r="K18" s="68"/>
      <c r="L18" s="68"/>
      <c r="M18" s="67">
        <v>4582.1713126817895</v>
      </c>
      <c r="N18" s="68"/>
      <c r="O18" s="68">
        <v>4582.1713126817895</v>
      </c>
      <c r="P18" s="68"/>
      <c r="Q18" s="67">
        <v>46867.018947962759</v>
      </c>
      <c r="R18" s="67">
        <v>30195.658720800002</v>
      </c>
      <c r="S18" s="68">
        <v>28413.671392800003</v>
      </c>
      <c r="T18" s="68">
        <v>1781.9873279999999</v>
      </c>
      <c r="U18" s="68"/>
      <c r="V18" s="67">
        <v>4834.2698380262409</v>
      </c>
      <c r="W18" s="67">
        <v>2854.1896045679996</v>
      </c>
      <c r="X18" s="67">
        <v>4270.9543592</v>
      </c>
      <c r="Y18" s="77">
        <v>4711.9464253685119</v>
      </c>
    </row>
    <row r="19" spans="1:128" s="14" customFormat="1" ht="15.75" customHeight="1" x14ac:dyDescent="0.25">
      <c r="A19" s="12" t="s">
        <v>22</v>
      </c>
      <c r="B19" s="67">
        <v>90451.956249435461</v>
      </c>
      <c r="C19" s="67">
        <v>10157.698401898739</v>
      </c>
      <c r="D19" s="68">
        <v>10157.698401898739</v>
      </c>
      <c r="E19" s="68"/>
      <c r="F19" s="68"/>
      <c r="G19" s="67">
        <v>21843.913012580295</v>
      </c>
      <c r="H19" s="68">
        <v>21843.913012580295</v>
      </c>
      <c r="I19" s="68"/>
      <c r="J19" s="68"/>
      <c r="K19" s="68"/>
      <c r="L19" s="68"/>
      <c r="M19" s="67">
        <v>5274.0777465210995</v>
      </c>
      <c r="N19" s="68">
        <v>2413.8304642595808</v>
      </c>
      <c r="O19" s="68">
        <v>2860.2472822615182</v>
      </c>
      <c r="P19" s="68"/>
      <c r="Q19" s="67">
        <v>53176.267088435328</v>
      </c>
      <c r="R19" s="67">
        <v>34017.257806249996</v>
      </c>
      <c r="S19" s="68">
        <v>32003.317582249998</v>
      </c>
      <c r="T19" s="68">
        <v>2013.9402239999995</v>
      </c>
      <c r="U19" s="68"/>
      <c r="V19" s="67">
        <v>4619.8790935930874</v>
      </c>
      <c r="W19" s="67">
        <v>3152.3098810719994</v>
      </c>
      <c r="X19" s="67">
        <v>4729.7739160000001</v>
      </c>
      <c r="Y19" s="77">
        <v>6657.0463915202454</v>
      </c>
    </row>
    <row r="20" spans="1:128" s="14" customFormat="1" ht="15.75" customHeight="1" x14ac:dyDescent="0.25">
      <c r="A20" s="12" t="s">
        <v>23</v>
      </c>
      <c r="B20" s="67">
        <v>150942.8756501376</v>
      </c>
      <c r="C20" s="67">
        <v>25161.721886890911</v>
      </c>
      <c r="D20" s="68">
        <v>25161.721886890911</v>
      </c>
      <c r="E20" s="68"/>
      <c r="F20" s="68"/>
      <c r="G20" s="67">
        <v>34715.188702194202</v>
      </c>
      <c r="H20" s="68">
        <v>34715.188702194202</v>
      </c>
      <c r="I20" s="68"/>
      <c r="J20" s="68"/>
      <c r="K20" s="68"/>
      <c r="L20" s="68"/>
      <c r="M20" s="67">
        <v>8310.5116532494576</v>
      </c>
      <c r="N20" s="68">
        <v>8310.5116532494576</v>
      </c>
      <c r="O20" s="68"/>
      <c r="P20" s="68"/>
      <c r="Q20" s="67">
        <v>82755.453407803026</v>
      </c>
      <c r="R20" s="67">
        <v>46274.601054899998</v>
      </c>
      <c r="S20" s="68">
        <v>43060.517182900003</v>
      </c>
      <c r="T20" s="68">
        <v>2258.7793919999999</v>
      </c>
      <c r="U20" s="68">
        <v>955.3044799999999</v>
      </c>
      <c r="V20" s="67">
        <v>10176.470280481921</v>
      </c>
      <c r="W20" s="67">
        <v>13137.440198568002</v>
      </c>
      <c r="X20" s="67">
        <v>6280.6267240000016</v>
      </c>
      <c r="Y20" s="77">
        <v>6886.3151498530979</v>
      </c>
    </row>
    <row r="21" spans="1:128" s="14" customFormat="1" ht="15.75" customHeight="1" x14ac:dyDescent="0.25">
      <c r="A21" s="12" t="s">
        <v>24</v>
      </c>
      <c r="B21" s="67">
        <v>93077.221490879921</v>
      </c>
      <c r="C21" s="67">
        <v>14081.000772092801</v>
      </c>
      <c r="D21" s="68">
        <v>14081.000772092801</v>
      </c>
      <c r="E21" s="68"/>
      <c r="F21" s="68"/>
      <c r="G21" s="67">
        <v>29325.321633590789</v>
      </c>
      <c r="H21" s="68">
        <v>29325.321633590789</v>
      </c>
      <c r="I21" s="68"/>
      <c r="J21" s="68"/>
      <c r="K21" s="68"/>
      <c r="L21" s="68"/>
      <c r="M21" s="67">
        <v>1880.5501910309188</v>
      </c>
      <c r="N21" s="68"/>
      <c r="O21" s="68">
        <v>1880.5501910309188</v>
      </c>
      <c r="P21" s="68"/>
      <c r="Q21" s="67">
        <v>47790.348894165414</v>
      </c>
      <c r="R21" s="67">
        <v>21154.324654901124</v>
      </c>
      <c r="S21" s="68">
        <v>20027.696499525391</v>
      </c>
      <c r="T21" s="68">
        <v>1126.6281553757342</v>
      </c>
      <c r="U21" s="68"/>
      <c r="V21" s="67">
        <v>5536.6970214174726</v>
      </c>
      <c r="W21" s="67">
        <v>9148.7110448640015</v>
      </c>
      <c r="X21" s="67">
        <v>6275.3595112000003</v>
      </c>
      <c r="Y21" s="77">
        <v>5675.2566617828143</v>
      </c>
    </row>
    <row r="22" spans="1:128" s="14" customFormat="1" ht="15.75" customHeight="1" x14ac:dyDescent="0.25">
      <c r="A22" s="12" t="s">
        <v>25</v>
      </c>
      <c r="B22" s="67">
        <v>138435.09140625742</v>
      </c>
      <c r="C22" s="67">
        <v>9613.0133113334159</v>
      </c>
      <c r="D22" s="68">
        <v>9613.0133113334159</v>
      </c>
      <c r="E22" s="68"/>
      <c r="F22" s="68"/>
      <c r="G22" s="67">
        <v>24287.41267501461</v>
      </c>
      <c r="H22" s="68">
        <v>24287.41267501461</v>
      </c>
      <c r="I22" s="68"/>
      <c r="J22" s="68"/>
      <c r="K22" s="68"/>
      <c r="L22" s="68"/>
      <c r="M22" s="67">
        <v>14936.674999083496</v>
      </c>
      <c r="N22" s="68">
        <v>2053.2704074970284</v>
      </c>
      <c r="O22" s="68">
        <v>12883.404591586468</v>
      </c>
      <c r="P22" s="68"/>
      <c r="Q22" s="67">
        <v>89597.990420825896</v>
      </c>
      <c r="R22" s="67">
        <v>46665.54497119999</v>
      </c>
      <c r="S22" s="68">
        <v>42787.50424319999</v>
      </c>
      <c r="T22" s="68">
        <v>2748.4577280000003</v>
      </c>
      <c r="U22" s="68">
        <v>1129.5829999999999</v>
      </c>
      <c r="V22" s="67">
        <v>8285.4244019942398</v>
      </c>
      <c r="W22" s="67">
        <v>13157.673053064002</v>
      </c>
      <c r="X22" s="67">
        <v>9777.8225080000011</v>
      </c>
      <c r="Y22" s="77">
        <v>11711.525486567663</v>
      </c>
    </row>
    <row r="23" spans="1:128" s="14" customFormat="1" ht="15.75" customHeight="1" x14ac:dyDescent="0.25">
      <c r="A23" s="12" t="s">
        <v>26</v>
      </c>
      <c r="B23" s="67">
        <v>94250.506891473473</v>
      </c>
      <c r="C23" s="67">
        <v>5943.7469062330238</v>
      </c>
      <c r="D23" s="68">
        <v>5943.7469062330238</v>
      </c>
      <c r="E23" s="68"/>
      <c r="F23" s="68"/>
      <c r="G23" s="67">
        <v>18297.417845052805</v>
      </c>
      <c r="H23" s="68">
        <v>18297.417845052805</v>
      </c>
      <c r="I23" s="68"/>
      <c r="J23" s="68"/>
      <c r="K23" s="68"/>
      <c r="L23" s="68"/>
      <c r="M23" s="67">
        <v>8043.3721159941997</v>
      </c>
      <c r="N23" s="68">
        <v>2306.7917264291759</v>
      </c>
      <c r="O23" s="68">
        <v>5736.5803895650242</v>
      </c>
      <c r="P23" s="68"/>
      <c r="Q23" s="67">
        <v>61965.970024193448</v>
      </c>
      <c r="R23" s="67">
        <v>35406.126360180446</v>
      </c>
      <c r="S23" s="68">
        <v>32298.708999078775</v>
      </c>
      <c r="T23" s="68">
        <v>2348.9830611016696</v>
      </c>
      <c r="U23" s="68">
        <v>758.43430000000001</v>
      </c>
      <c r="V23" s="67">
        <v>4943.5778060821067</v>
      </c>
      <c r="W23" s="67">
        <v>8535.6061309301331</v>
      </c>
      <c r="X23" s="67">
        <v>6957.0901960000001</v>
      </c>
      <c r="Y23" s="77">
        <v>6123.5695310007577</v>
      </c>
    </row>
    <row r="24" spans="1:128" s="14" customFormat="1" ht="15.75" customHeight="1" x14ac:dyDescent="0.25">
      <c r="A24" s="12" t="s">
        <v>27</v>
      </c>
      <c r="B24" s="67">
        <v>82546.850119231152</v>
      </c>
      <c r="C24" s="67">
        <v>7178.4301812909307</v>
      </c>
      <c r="D24" s="68">
        <v>7178.4301812909307</v>
      </c>
      <c r="E24" s="68"/>
      <c r="F24" s="68"/>
      <c r="G24" s="67">
        <v>21077.53938961617</v>
      </c>
      <c r="H24" s="68">
        <v>21077.53938961617</v>
      </c>
      <c r="I24" s="68"/>
      <c r="J24" s="68"/>
      <c r="K24" s="68"/>
      <c r="L24" s="68"/>
      <c r="M24" s="67">
        <v>2495.3780364385825</v>
      </c>
      <c r="N24" s="68"/>
      <c r="O24" s="68">
        <v>2495.3780364385825</v>
      </c>
      <c r="P24" s="68"/>
      <c r="Q24" s="67">
        <v>51795.502511885476</v>
      </c>
      <c r="R24" s="67">
        <v>33813.29654190001</v>
      </c>
      <c r="S24" s="68">
        <v>31935.582621900008</v>
      </c>
      <c r="T24" s="68">
        <v>1877.7139199999999</v>
      </c>
      <c r="U24" s="68"/>
      <c r="V24" s="67">
        <v>4974.323791916232</v>
      </c>
      <c r="W24" s="67">
        <v>2166.3620193959996</v>
      </c>
      <c r="X24" s="67">
        <v>4675.05044</v>
      </c>
      <c r="Y24" s="77">
        <v>6166.4697186732301</v>
      </c>
    </row>
    <row r="25" spans="1:128" s="14" customFormat="1" ht="15.75" customHeight="1" x14ac:dyDescent="0.25">
      <c r="A25" s="12" t="s">
        <v>28</v>
      </c>
      <c r="B25" s="67">
        <v>287855.18576485669</v>
      </c>
      <c r="C25" s="67">
        <v>19920.570004361987</v>
      </c>
      <c r="D25" s="68">
        <v>19920.570004361987</v>
      </c>
      <c r="E25" s="68"/>
      <c r="F25" s="68"/>
      <c r="G25" s="67">
        <v>89641.759232972312</v>
      </c>
      <c r="H25" s="68">
        <v>89641.759232972312</v>
      </c>
      <c r="I25" s="68"/>
      <c r="J25" s="68"/>
      <c r="K25" s="68"/>
      <c r="L25" s="68"/>
      <c r="M25" s="67">
        <v>29148.437711985716</v>
      </c>
      <c r="N25" s="68">
        <v>9311.4416217529979</v>
      </c>
      <c r="O25" s="68">
        <v>19836.996090232718</v>
      </c>
      <c r="P25" s="68"/>
      <c r="Q25" s="67">
        <v>149144.41881553669</v>
      </c>
      <c r="R25" s="67">
        <v>92097.491295900007</v>
      </c>
      <c r="S25" s="68">
        <v>86167.252551900005</v>
      </c>
      <c r="T25" s="68">
        <v>3836.4272639999999</v>
      </c>
      <c r="U25" s="68">
        <v>2093.8114799999998</v>
      </c>
      <c r="V25" s="67">
        <v>15156.578303915534</v>
      </c>
      <c r="W25" s="67">
        <v>15290.167107382003</v>
      </c>
      <c r="X25" s="67">
        <v>11252.21076</v>
      </c>
      <c r="Y25" s="77">
        <v>15347.971348339139</v>
      </c>
      <c r="DU25" s="15">
        <v>7.546070204454395</v>
      </c>
      <c r="DV25" s="15">
        <v>0.62170241402665805</v>
      </c>
      <c r="DW25" s="15">
        <v>6.5020429019369066E-2</v>
      </c>
      <c r="DX25" s="15">
        <v>0.64876699649957814</v>
      </c>
    </row>
    <row r="26" spans="1:128" s="14" customFormat="1" ht="15.75" customHeight="1" x14ac:dyDescent="0.25">
      <c r="A26" s="12" t="s">
        <v>29</v>
      </c>
      <c r="B26" s="67">
        <v>72321.087794159859</v>
      </c>
      <c r="C26" s="67">
        <v>3524.0774377543817</v>
      </c>
      <c r="D26" s="68">
        <v>3524.0774377543817</v>
      </c>
      <c r="E26" s="68"/>
      <c r="F26" s="68"/>
      <c r="G26" s="67">
        <v>13933.236316338778</v>
      </c>
      <c r="H26" s="68">
        <v>13933.236316338778</v>
      </c>
      <c r="I26" s="68"/>
      <c r="J26" s="68"/>
      <c r="K26" s="68"/>
      <c r="L26" s="68"/>
      <c r="M26" s="67">
        <v>5339.1432674052139</v>
      </c>
      <c r="N26" s="68">
        <v>3089.0505569403558</v>
      </c>
      <c r="O26" s="68">
        <v>2250.0927104648576</v>
      </c>
      <c r="P26" s="68"/>
      <c r="Q26" s="67">
        <v>49524.630772661476</v>
      </c>
      <c r="R26" s="67">
        <v>28460.31227200001</v>
      </c>
      <c r="S26" s="68">
        <v>27335.524816000008</v>
      </c>
      <c r="T26" s="68">
        <v>1124.787456</v>
      </c>
      <c r="U26" s="68"/>
      <c r="V26" s="67">
        <v>5551.6524987270413</v>
      </c>
      <c r="W26" s="67">
        <v>4607.9323327919992</v>
      </c>
      <c r="X26" s="67">
        <v>5021.8154240000003</v>
      </c>
      <c r="Y26" s="77">
        <v>5882.9182451424294</v>
      </c>
      <c r="DU26" s="15">
        <v>8.0623431053726051</v>
      </c>
      <c r="DV26" s="15">
        <v>0.66423688562591932</v>
      </c>
      <c r="DW26" s="15">
        <v>6.9468874978559997E-2</v>
      </c>
      <c r="DX26" s="15">
        <v>0.69315312202291579</v>
      </c>
    </row>
    <row r="27" spans="1:128" s="14" customFormat="1" ht="15.75" customHeight="1" x14ac:dyDescent="0.25">
      <c r="A27" s="12" t="s">
        <v>30</v>
      </c>
      <c r="B27" s="67">
        <v>72939.21205490068</v>
      </c>
      <c r="C27" s="67">
        <v>3158.953229988887</v>
      </c>
      <c r="D27" s="68">
        <v>3158.953229988887</v>
      </c>
      <c r="E27" s="68"/>
      <c r="F27" s="68"/>
      <c r="G27" s="67">
        <v>17331.458833387271</v>
      </c>
      <c r="H27" s="68">
        <v>17331.458833387271</v>
      </c>
      <c r="I27" s="68"/>
      <c r="J27" s="68"/>
      <c r="K27" s="68"/>
      <c r="L27" s="68"/>
      <c r="M27" s="67">
        <v>2404.7136001541517</v>
      </c>
      <c r="N27" s="68"/>
      <c r="O27" s="68">
        <v>2404.7136001541517</v>
      </c>
      <c r="P27" s="68"/>
      <c r="Q27" s="67">
        <v>50044.086391370365</v>
      </c>
      <c r="R27" s="67">
        <v>29073.110971800001</v>
      </c>
      <c r="S27" s="68">
        <v>28071.663547800003</v>
      </c>
      <c r="T27" s="68">
        <v>1001.4474239999997</v>
      </c>
      <c r="U27" s="68"/>
      <c r="V27" s="67">
        <v>4175.2432704351359</v>
      </c>
      <c r="W27" s="67">
        <v>6353.1104525479996</v>
      </c>
      <c r="X27" s="67">
        <v>5968.9281200000005</v>
      </c>
      <c r="Y27" s="77">
        <v>4473.6935765872286</v>
      </c>
      <c r="DU27" s="15">
        <v>8.7998758209700476</v>
      </c>
      <c r="DV27" s="15">
        <v>0.72500041648200697</v>
      </c>
      <c r="DW27" s="15">
        <v>7.5823797777404181E-2</v>
      </c>
      <c r="DX27" s="15">
        <v>0.7565618727705411</v>
      </c>
    </row>
    <row r="28" spans="1:128" s="14" customFormat="1" ht="15.75" customHeight="1" x14ac:dyDescent="0.25">
      <c r="A28" s="12" t="s">
        <v>31</v>
      </c>
      <c r="B28" s="67">
        <v>112529.17742291046</v>
      </c>
      <c r="C28" s="67">
        <v>10883.29905474923</v>
      </c>
      <c r="D28" s="68">
        <v>10883.29905474923</v>
      </c>
      <c r="E28" s="68"/>
      <c r="F28" s="68"/>
      <c r="G28" s="67">
        <v>28580.00626221015</v>
      </c>
      <c r="H28" s="68">
        <v>28580.00626221015</v>
      </c>
      <c r="I28" s="68"/>
      <c r="J28" s="68"/>
      <c r="K28" s="68"/>
      <c r="L28" s="68"/>
      <c r="M28" s="67">
        <v>5617.7422535405549</v>
      </c>
      <c r="N28" s="68">
        <v>5617.7422535405549</v>
      </c>
      <c r="O28" s="68"/>
      <c r="P28" s="68"/>
      <c r="Q28" s="67">
        <v>67448.129852410522</v>
      </c>
      <c r="R28" s="67">
        <v>44857.629122799997</v>
      </c>
      <c r="S28" s="68">
        <v>40963.087922799998</v>
      </c>
      <c r="T28" s="68">
        <v>3313.6127999999999</v>
      </c>
      <c r="U28" s="68">
        <v>580.92840000000001</v>
      </c>
      <c r="V28" s="67">
        <v>5050.2404688606084</v>
      </c>
      <c r="W28" s="67">
        <v>4968.5225721839997</v>
      </c>
      <c r="X28" s="67">
        <v>6964.8776175999992</v>
      </c>
      <c r="Y28" s="77">
        <v>5606.8600709659113</v>
      </c>
    </row>
    <row r="29" spans="1:128" s="14" customFormat="1" ht="15.75" customHeight="1" x14ac:dyDescent="0.25">
      <c r="A29" s="13" t="s">
        <v>32</v>
      </c>
      <c r="B29" s="67">
        <v>35279.312097208836</v>
      </c>
      <c r="C29" s="67">
        <v>3312.1860697869215</v>
      </c>
      <c r="D29" s="68">
        <v>3312.1860697869215</v>
      </c>
      <c r="E29" s="68"/>
      <c r="F29" s="68"/>
      <c r="G29" s="67">
        <v>11974.23453312341</v>
      </c>
      <c r="H29" s="68">
        <v>11974.23453312341</v>
      </c>
      <c r="I29" s="68"/>
      <c r="J29" s="68"/>
      <c r="K29" s="68"/>
      <c r="L29" s="68"/>
      <c r="M29" s="67">
        <v>3243.9166859732463</v>
      </c>
      <c r="N29" s="68"/>
      <c r="O29" s="68">
        <v>3243.9166859732463</v>
      </c>
      <c r="P29" s="68"/>
      <c r="Q29" s="67">
        <v>16748.974808325263</v>
      </c>
      <c r="R29" s="67">
        <v>10172.653807799999</v>
      </c>
      <c r="S29" s="68">
        <v>10172.653807799999</v>
      </c>
      <c r="T29" s="68"/>
      <c r="U29" s="68"/>
      <c r="V29" s="67">
        <v>2614.0325230992958</v>
      </c>
      <c r="W29" s="67">
        <v>492.43220818000009</v>
      </c>
      <c r="X29" s="67">
        <v>2268.4451439999998</v>
      </c>
      <c r="Y29" s="77">
        <v>1201.4111252459704</v>
      </c>
    </row>
    <row r="30" spans="1:128" s="14" customFormat="1" ht="15.75" customHeight="1" x14ac:dyDescent="0.25">
      <c r="A30" s="12" t="s">
        <v>33</v>
      </c>
      <c r="B30" s="67">
        <v>219247.05113439568</v>
      </c>
      <c r="C30" s="67"/>
      <c r="D30" s="68"/>
      <c r="E30" s="68"/>
      <c r="F30" s="68"/>
      <c r="G30" s="67"/>
      <c r="H30" s="68"/>
      <c r="I30" s="68"/>
      <c r="J30" s="68"/>
      <c r="K30" s="68"/>
      <c r="L30" s="68"/>
      <c r="M30" s="67">
        <v>25079.372190617076</v>
      </c>
      <c r="N30" s="68"/>
      <c r="O30" s="68">
        <v>25079.372190617076</v>
      </c>
      <c r="P30" s="68"/>
      <c r="Q30" s="67">
        <v>194167.67894377859</v>
      </c>
      <c r="R30" s="67">
        <v>111360.21654249998</v>
      </c>
      <c r="S30" s="68">
        <v>104607.05166249999</v>
      </c>
      <c r="T30" s="68"/>
      <c r="U30" s="68">
        <v>6753.1648800000003</v>
      </c>
      <c r="V30" s="67">
        <v>18142.057166318595</v>
      </c>
      <c r="W30" s="67">
        <v>12435.393234960002</v>
      </c>
      <c r="X30" s="67">
        <v>36003.004000000001</v>
      </c>
      <c r="Y30" s="77">
        <v>16227.008</v>
      </c>
      <c r="DU30" s="15">
        <v>8.7998758209700476</v>
      </c>
      <c r="DV30" s="15">
        <v>0.72500041648200697</v>
      </c>
      <c r="DW30" s="15">
        <v>7.5823797777404181E-2</v>
      </c>
      <c r="DX30" s="15">
        <v>0.7565618727705411</v>
      </c>
    </row>
    <row r="31" spans="1:128" s="14" customFormat="1" ht="15.75" customHeight="1" x14ac:dyDescent="0.25">
      <c r="A31" s="12" t="s">
        <v>34</v>
      </c>
      <c r="B31" s="67">
        <v>94306.222860287642</v>
      </c>
      <c r="C31" s="67"/>
      <c r="D31" s="68"/>
      <c r="E31" s="68"/>
      <c r="F31" s="68"/>
      <c r="G31" s="67"/>
      <c r="H31" s="68"/>
      <c r="I31" s="68"/>
      <c r="J31" s="68"/>
      <c r="K31" s="68"/>
      <c r="L31" s="68"/>
      <c r="M31" s="67"/>
      <c r="N31" s="68"/>
      <c r="O31" s="68"/>
      <c r="P31" s="68"/>
      <c r="Q31" s="67">
        <v>94306.222860287642</v>
      </c>
      <c r="R31" s="67">
        <v>53573.755391999992</v>
      </c>
      <c r="S31" s="68"/>
      <c r="T31" s="68">
        <v>53573.755391999992</v>
      </c>
      <c r="U31" s="68"/>
      <c r="V31" s="67"/>
      <c r="W31" s="67">
        <v>40732.46746828765</v>
      </c>
      <c r="X31" s="67"/>
      <c r="Y31" s="77"/>
    </row>
    <row r="32" spans="1:128" s="14" customFormat="1" ht="15.75" customHeight="1" x14ac:dyDescent="0.25">
      <c r="A32" s="12" t="s">
        <v>35</v>
      </c>
      <c r="B32" s="67">
        <v>202997.11960681219</v>
      </c>
      <c r="C32" s="67">
        <v>202997.11960681219</v>
      </c>
      <c r="D32" s="68">
        <v>195796.4363375112</v>
      </c>
      <c r="E32" s="68">
        <v>6030.6832693010001</v>
      </c>
      <c r="F32" s="68">
        <v>1170</v>
      </c>
      <c r="G32" s="67"/>
      <c r="H32" s="68"/>
      <c r="I32" s="68"/>
      <c r="J32" s="68"/>
      <c r="K32" s="68"/>
      <c r="L32" s="68"/>
      <c r="M32" s="67"/>
      <c r="N32" s="68"/>
      <c r="O32" s="68"/>
      <c r="P32" s="68"/>
      <c r="Q32" s="67"/>
      <c r="R32" s="67"/>
      <c r="S32" s="68"/>
      <c r="T32" s="68"/>
      <c r="U32" s="68"/>
      <c r="V32" s="67"/>
      <c r="W32" s="67"/>
      <c r="X32" s="67"/>
      <c r="Y32" s="77"/>
      <c r="DU32" s="15">
        <v>8.7998758209700476</v>
      </c>
      <c r="DV32" s="15">
        <v>0.72500041648200697</v>
      </c>
      <c r="DW32" s="15">
        <v>7.5823797777404181E-2</v>
      </c>
      <c r="DX32" s="15">
        <v>0.7565618727705411</v>
      </c>
    </row>
    <row r="33" spans="1:128" s="14" customFormat="1" ht="15.75" customHeight="1" x14ac:dyDescent="0.25">
      <c r="A33" s="12" t="s">
        <v>36</v>
      </c>
      <c r="B33" s="67">
        <v>2053.3179832660003</v>
      </c>
      <c r="C33" s="67"/>
      <c r="D33" s="68"/>
      <c r="E33" s="68"/>
      <c r="F33" s="68"/>
      <c r="G33" s="67"/>
      <c r="H33" s="68"/>
      <c r="I33" s="68"/>
      <c r="J33" s="68"/>
      <c r="K33" s="68"/>
      <c r="L33" s="68"/>
      <c r="M33" s="67"/>
      <c r="N33" s="68"/>
      <c r="O33" s="68"/>
      <c r="P33" s="68"/>
      <c r="Q33" s="67">
        <v>2053.3179832660003</v>
      </c>
      <c r="R33" s="67">
        <v>1603.4956369500001</v>
      </c>
      <c r="S33" s="68">
        <v>1469.11022895</v>
      </c>
      <c r="T33" s="68">
        <v>134.38540800000001</v>
      </c>
      <c r="U33" s="68"/>
      <c r="V33" s="67"/>
      <c r="W33" s="67">
        <v>449.82234631600005</v>
      </c>
      <c r="X33" s="67"/>
      <c r="Y33" s="77"/>
    </row>
    <row r="34" spans="1:128" s="14" customFormat="1" ht="17.25" customHeight="1" x14ac:dyDescent="0.25">
      <c r="A34" s="12" t="s">
        <v>37</v>
      </c>
      <c r="B34" s="67">
        <v>1463364.7239077967</v>
      </c>
      <c r="C34" s="67"/>
      <c r="D34" s="68"/>
      <c r="E34" s="68"/>
      <c r="F34" s="68"/>
      <c r="G34" s="67">
        <v>1136951.0714446835</v>
      </c>
      <c r="H34" s="68">
        <v>948366.60994647164</v>
      </c>
      <c r="I34" s="68">
        <v>125196.52722446001</v>
      </c>
      <c r="J34" s="68">
        <v>35808.850933794136</v>
      </c>
      <c r="K34" s="68">
        <v>24892.280649957633</v>
      </c>
      <c r="L34" s="68">
        <v>2686.8026900000004</v>
      </c>
      <c r="M34" s="67">
        <v>127316.7374004048</v>
      </c>
      <c r="N34" s="68">
        <v>17837.110192680764</v>
      </c>
      <c r="O34" s="68">
        <v>22462.760130425013</v>
      </c>
      <c r="P34" s="68">
        <v>87016.86707729903</v>
      </c>
      <c r="Q34" s="67">
        <v>199096.91506270834</v>
      </c>
      <c r="R34" s="67">
        <v>143364.65839882428</v>
      </c>
      <c r="S34" s="68">
        <v>79685.229130620894</v>
      </c>
      <c r="T34" s="68">
        <v>552.26880220339183</v>
      </c>
      <c r="U34" s="68">
        <v>63127.160466000001</v>
      </c>
      <c r="V34" s="67">
        <v>13717.187651852048</v>
      </c>
      <c r="W34" s="67">
        <v>19847.359012032</v>
      </c>
      <c r="X34" s="67">
        <v>16796.792000000001</v>
      </c>
      <c r="Y34" s="77">
        <v>5370.9179999999997</v>
      </c>
      <c r="DU34" s="15">
        <v>8.7998758209700476</v>
      </c>
      <c r="DV34" s="15">
        <v>0.72500041648200697</v>
      </c>
      <c r="DW34" s="15">
        <v>7.5823797777404181E-2</v>
      </c>
      <c r="DX34" s="15">
        <v>0.7565618727705411</v>
      </c>
    </row>
    <row r="35" spans="1:128" s="14" customFormat="1" ht="15.6" customHeight="1" x14ac:dyDescent="0.25">
      <c r="A35" s="13" t="s">
        <v>38</v>
      </c>
      <c r="B35" s="67">
        <v>64153.008847675046</v>
      </c>
      <c r="C35" s="67"/>
      <c r="D35" s="68"/>
      <c r="E35" s="68"/>
      <c r="F35" s="68"/>
      <c r="G35" s="67">
        <v>18724.136627261112</v>
      </c>
      <c r="H35" s="68">
        <v>18724.136627261112</v>
      </c>
      <c r="I35" s="68"/>
      <c r="J35" s="68"/>
      <c r="K35" s="68"/>
      <c r="L35" s="68"/>
      <c r="M35" s="67">
        <v>8779.7176575303874</v>
      </c>
      <c r="N35" s="68">
        <v>8779.7176575303874</v>
      </c>
      <c r="O35" s="68"/>
      <c r="P35" s="68"/>
      <c r="Q35" s="67">
        <v>36649.154562883545</v>
      </c>
      <c r="R35" s="67">
        <v>35598.686933000005</v>
      </c>
      <c r="S35" s="68">
        <v>23803.196725000002</v>
      </c>
      <c r="T35" s="68">
        <v>1717.5559679999994</v>
      </c>
      <c r="U35" s="68">
        <v>10077.934239999999</v>
      </c>
      <c r="V35" s="67">
        <v>338.70127738753592</v>
      </c>
      <c r="W35" s="67">
        <v>711.76635249600008</v>
      </c>
      <c r="X35" s="67"/>
      <c r="Y35" s="77"/>
    </row>
    <row r="36" spans="1:128" s="14" customFormat="1" ht="15" customHeight="1" x14ac:dyDescent="0.25">
      <c r="A36" s="13" t="s">
        <v>39</v>
      </c>
      <c r="B36" s="67">
        <v>514459.83865045616</v>
      </c>
      <c r="C36" s="67">
        <v>2088.8136734170002</v>
      </c>
      <c r="D36" s="68"/>
      <c r="E36" s="68">
        <v>2088.8136734170002</v>
      </c>
      <c r="F36" s="68"/>
      <c r="G36" s="67">
        <v>225005.11573989043</v>
      </c>
      <c r="H36" s="68">
        <v>224441.45083989043</v>
      </c>
      <c r="I36" s="68"/>
      <c r="J36" s="68"/>
      <c r="K36" s="68"/>
      <c r="L36" s="68">
        <v>563.66489999999999</v>
      </c>
      <c r="M36" s="67">
        <v>38932.539804120497</v>
      </c>
      <c r="N36" s="68"/>
      <c r="O36" s="68">
        <v>38932.539804120497</v>
      </c>
      <c r="P36" s="68"/>
      <c r="Q36" s="67">
        <v>248433.36943302822</v>
      </c>
      <c r="R36" s="67">
        <v>107104.49427000004</v>
      </c>
      <c r="S36" s="68">
        <v>94780.85427000004</v>
      </c>
      <c r="T36" s="68"/>
      <c r="U36" s="68">
        <v>12323.64</v>
      </c>
      <c r="V36" s="67">
        <v>25738.80200784</v>
      </c>
      <c r="W36" s="67">
        <v>16830.076785568002</v>
      </c>
      <c r="X36" s="67">
        <v>11649.574588000001</v>
      </c>
      <c r="Y36" s="77">
        <v>87110.421781620185</v>
      </c>
    </row>
    <row r="37" spans="1:128" s="14" customFormat="1" ht="17.25" customHeight="1" x14ac:dyDescent="0.25">
      <c r="A37" s="12" t="s">
        <v>40</v>
      </c>
      <c r="B37" s="67">
        <v>606957.22611197422</v>
      </c>
      <c r="C37" s="67">
        <v>1744.6073570300002</v>
      </c>
      <c r="D37" s="68"/>
      <c r="E37" s="68">
        <v>1744.6073570300002</v>
      </c>
      <c r="F37" s="68"/>
      <c r="G37" s="67">
        <v>530839.41077643749</v>
      </c>
      <c r="H37" s="68">
        <v>470205.52679007751</v>
      </c>
      <c r="I37" s="68">
        <v>60633.883986360015</v>
      </c>
      <c r="J37" s="68"/>
      <c r="K37" s="68"/>
      <c r="L37" s="68"/>
      <c r="M37" s="67">
        <v>29193.990119370668</v>
      </c>
      <c r="N37" s="68"/>
      <c r="O37" s="68">
        <v>29193.990119370668</v>
      </c>
      <c r="P37" s="68"/>
      <c r="Q37" s="67">
        <v>45179.217859136013</v>
      </c>
      <c r="R37" s="67">
        <v>36626.447617000013</v>
      </c>
      <c r="S37" s="68">
        <v>35912.179969000012</v>
      </c>
      <c r="T37" s="68">
        <v>714.26764799999989</v>
      </c>
      <c r="U37" s="68"/>
      <c r="V37" s="67"/>
      <c r="W37" s="67">
        <v>8552.7702421359991</v>
      </c>
      <c r="X37" s="67"/>
      <c r="Y37" s="77"/>
    </row>
    <row r="38" spans="1:128" s="14" customFormat="1" ht="15.75" customHeight="1" x14ac:dyDescent="0.25">
      <c r="A38" s="16" t="s">
        <v>69</v>
      </c>
      <c r="B38" s="67">
        <v>427775.91214518633</v>
      </c>
      <c r="C38" s="67"/>
      <c r="D38" s="68"/>
      <c r="E38" s="68"/>
      <c r="F38" s="68"/>
      <c r="G38" s="67">
        <v>213735.2231037046</v>
      </c>
      <c r="H38" s="68">
        <v>20412.276491956447</v>
      </c>
      <c r="I38" s="68"/>
      <c r="J38" s="68"/>
      <c r="K38" s="68">
        <v>193322.94661174816</v>
      </c>
      <c r="L38" s="68"/>
      <c r="M38" s="67">
        <v>170426.13842348178</v>
      </c>
      <c r="N38" s="68">
        <v>3748.7624638912534</v>
      </c>
      <c r="O38" s="68"/>
      <c r="P38" s="68">
        <v>166677.37595959051</v>
      </c>
      <c r="Q38" s="67">
        <v>43614.550618000001</v>
      </c>
      <c r="R38" s="67">
        <v>43614.550618000001</v>
      </c>
      <c r="S38" s="68">
        <v>20672.937720000002</v>
      </c>
      <c r="T38" s="68"/>
      <c r="U38" s="69">
        <v>22941.612897999999</v>
      </c>
      <c r="V38" s="67"/>
      <c r="W38" s="67">
        <v>0</v>
      </c>
      <c r="X38" s="67"/>
      <c r="Y38" s="77"/>
    </row>
    <row r="39" spans="1:128" s="14" customFormat="1" ht="14.25" customHeight="1" x14ac:dyDescent="0.25">
      <c r="A39" s="17" t="s">
        <v>70</v>
      </c>
      <c r="B39" s="67">
        <v>75482.910202061044</v>
      </c>
      <c r="C39" s="67"/>
      <c r="D39" s="68"/>
      <c r="E39" s="68"/>
      <c r="F39" s="68"/>
      <c r="G39" s="67">
        <v>21627.240248364662</v>
      </c>
      <c r="H39" s="68">
        <v>21627.240248364662</v>
      </c>
      <c r="I39" s="68"/>
      <c r="J39" s="68"/>
      <c r="K39" s="68"/>
      <c r="L39" s="68"/>
      <c r="M39" s="67">
        <v>18070.698951696388</v>
      </c>
      <c r="N39" s="68">
        <v>18070.698951696388</v>
      </c>
      <c r="O39" s="68"/>
      <c r="P39" s="68"/>
      <c r="Q39" s="67">
        <v>35784.971001999991</v>
      </c>
      <c r="R39" s="67">
        <v>34739.853939999994</v>
      </c>
      <c r="S39" s="68">
        <v>19628.957039999998</v>
      </c>
      <c r="T39" s="68"/>
      <c r="U39" s="68">
        <v>15110.896899999996</v>
      </c>
      <c r="V39" s="67"/>
      <c r="W39" s="67">
        <v>1045.117062</v>
      </c>
      <c r="X39" s="67"/>
      <c r="Y39" s="77"/>
    </row>
    <row r="40" spans="1:128" s="14" customFormat="1" ht="17.25" customHeight="1" x14ac:dyDescent="0.25">
      <c r="A40" s="13" t="s">
        <v>41</v>
      </c>
      <c r="B40" s="67">
        <v>314920.89170966996</v>
      </c>
      <c r="C40" s="67"/>
      <c r="D40" s="68"/>
      <c r="E40" s="68"/>
      <c r="F40" s="68"/>
      <c r="G40" s="67">
        <v>287901.48489197303</v>
      </c>
      <c r="H40" s="68">
        <v>281292.54025964334</v>
      </c>
      <c r="I40" s="68"/>
      <c r="J40" s="68">
        <v>6608.9446323296761</v>
      </c>
      <c r="K40" s="68"/>
      <c r="L40" s="68"/>
      <c r="M40" s="67">
        <v>13977.528700696974</v>
      </c>
      <c r="N40" s="68">
        <v>13977.528700696974</v>
      </c>
      <c r="O40" s="68"/>
      <c r="P40" s="68"/>
      <c r="Q40" s="67">
        <v>13041.878116999997</v>
      </c>
      <c r="R40" s="67">
        <v>12487.347714999996</v>
      </c>
      <c r="S40" s="68">
        <v>4309.4019149999995</v>
      </c>
      <c r="T40" s="68"/>
      <c r="U40" s="68">
        <v>8177.9457999999977</v>
      </c>
      <c r="V40" s="67"/>
      <c r="W40" s="67">
        <v>554.53040199999987</v>
      </c>
      <c r="X40" s="67"/>
      <c r="Y40" s="77"/>
    </row>
    <row r="41" spans="1:128" s="14" customFormat="1" ht="14.25" customHeight="1" x14ac:dyDescent="0.25">
      <c r="A41" s="17" t="s">
        <v>68</v>
      </c>
      <c r="B41" s="67">
        <v>33853.313155999451</v>
      </c>
      <c r="C41" s="67"/>
      <c r="D41" s="68"/>
      <c r="E41" s="68"/>
      <c r="F41" s="68"/>
      <c r="G41" s="67"/>
      <c r="H41" s="68"/>
      <c r="I41" s="68"/>
      <c r="J41" s="68"/>
      <c r="K41" s="68"/>
      <c r="L41" s="68"/>
      <c r="M41" s="67"/>
      <c r="N41" s="68"/>
      <c r="O41" s="68"/>
      <c r="P41" s="68"/>
      <c r="Q41" s="67">
        <v>33853.313155999451</v>
      </c>
      <c r="R41" s="67">
        <v>8492.02643025</v>
      </c>
      <c r="S41" s="68">
        <v>8104.7408302499998</v>
      </c>
      <c r="T41" s="68"/>
      <c r="U41" s="68">
        <v>387.28559999999999</v>
      </c>
      <c r="V41" s="67"/>
      <c r="W41" s="67">
        <v>25361.286725749447</v>
      </c>
      <c r="X41" s="67"/>
      <c r="Y41" s="77"/>
    </row>
    <row r="42" spans="1:128" s="14" customFormat="1" ht="15.6" customHeight="1" x14ac:dyDescent="0.25">
      <c r="A42" s="17" t="s">
        <v>42</v>
      </c>
      <c r="B42" s="67">
        <v>79713.629217957365</v>
      </c>
      <c r="C42" s="67"/>
      <c r="D42" s="68"/>
      <c r="E42" s="68"/>
      <c r="F42" s="68"/>
      <c r="G42" s="67">
        <v>26163.299895838565</v>
      </c>
      <c r="H42" s="68"/>
      <c r="I42" s="68"/>
      <c r="J42" s="68">
        <v>26163.299895838565</v>
      </c>
      <c r="K42" s="68"/>
      <c r="L42" s="68"/>
      <c r="M42" s="67">
        <v>24587.301277834449</v>
      </c>
      <c r="N42" s="68">
        <v>24587.301277834449</v>
      </c>
      <c r="O42" s="68"/>
      <c r="P42" s="68"/>
      <c r="Q42" s="67">
        <v>28963.02804428435</v>
      </c>
      <c r="R42" s="67">
        <v>4753.2913728650037</v>
      </c>
      <c r="S42" s="68">
        <v>2963.9404608650048</v>
      </c>
      <c r="T42" s="68">
        <v>1789.3509119999994</v>
      </c>
      <c r="U42" s="68"/>
      <c r="V42" s="67"/>
      <c r="W42" s="67">
        <v>24209.736671419349</v>
      </c>
      <c r="X42" s="67"/>
      <c r="Y42" s="77"/>
    </row>
    <row r="43" spans="1:128" s="14" customFormat="1" ht="31.5" customHeight="1" x14ac:dyDescent="0.25">
      <c r="A43" s="80" t="s">
        <v>43</v>
      </c>
      <c r="B43" s="67">
        <v>859.25277476639997</v>
      </c>
      <c r="C43" s="67"/>
      <c r="D43" s="68"/>
      <c r="E43" s="68"/>
      <c r="F43" s="68"/>
      <c r="G43" s="67"/>
      <c r="H43" s="68"/>
      <c r="I43" s="68"/>
      <c r="J43" s="68"/>
      <c r="K43" s="68"/>
      <c r="L43" s="68"/>
      <c r="M43" s="67">
        <v>859.25277476639997</v>
      </c>
      <c r="N43" s="70"/>
      <c r="O43" s="70">
        <v>859.25277476639997</v>
      </c>
      <c r="P43" s="68"/>
      <c r="Q43" s="67"/>
      <c r="R43" s="67"/>
      <c r="S43" s="68"/>
      <c r="T43" s="68"/>
      <c r="U43" s="68"/>
      <c r="V43" s="67"/>
      <c r="W43" s="67"/>
      <c r="X43" s="67"/>
      <c r="Y43" s="77"/>
    </row>
    <row r="44" spans="1:128" s="14" customFormat="1" ht="16.149999999999999" customHeight="1" x14ac:dyDescent="0.25">
      <c r="A44" s="18" t="s">
        <v>44</v>
      </c>
      <c r="B44" s="67">
        <v>924.80280880999999</v>
      </c>
      <c r="C44" s="67"/>
      <c r="D44" s="68"/>
      <c r="E44" s="68"/>
      <c r="F44" s="68"/>
      <c r="G44" s="67"/>
      <c r="H44" s="68"/>
      <c r="I44" s="68"/>
      <c r="J44" s="68"/>
      <c r="K44" s="68"/>
      <c r="L44" s="68"/>
      <c r="M44" s="67"/>
      <c r="N44" s="68"/>
      <c r="O44" s="68"/>
      <c r="P44" s="68"/>
      <c r="Q44" s="67">
        <v>924.80280880999999</v>
      </c>
      <c r="R44" s="67">
        <v>903.27742024999998</v>
      </c>
      <c r="S44" s="68">
        <v>903.27742024999998</v>
      </c>
      <c r="T44" s="68"/>
      <c r="U44" s="68"/>
      <c r="V44" s="67"/>
      <c r="W44" s="67">
        <v>21.52538856</v>
      </c>
      <c r="X44" s="67"/>
      <c r="Y44" s="77"/>
    </row>
    <row r="45" spans="1:128" s="14" customFormat="1" ht="16.5" customHeight="1" x14ac:dyDescent="0.25">
      <c r="A45" s="12" t="s">
        <v>45</v>
      </c>
      <c r="B45" s="67">
        <v>397.45638549113607</v>
      </c>
      <c r="C45" s="67"/>
      <c r="D45" s="68"/>
      <c r="E45" s="68"/>
      <c r="F45" s="68"/>
      <c r="G45" s="67"/>
      <c r="H45" s="68"/>
      <c r="I45" s="68"/>
      <c r="J45" s="68"/>
      <c r="K45" s="68"/>
      <c r="L45" s="68"/>
      <c r="M45" s="67"/>
      <c r="N45" s="68"/>
      <c r="O45" s="68"/>
      <c r="P45" s="68"/>
      <c r="Q45" s="67">
        <v>397.45638549113607</v>
      </c>
      <c r="R45" s="67"/>
      <c r="S45" s="68"/>
      <c r="T45" s="68"/>
      <c r="U45" s="68"/>
      <c r="V45" s="67">
        <v>397.45638549113607</v>
      </c>
      <c r="W45" s="67"/>
      <c r="X45" s="67"/>
      <c r="Y45" s="77"/>
    </row>
    <row r="46" spans="1:128" s="14" customFormat="1" ht="17.25" customHeight="1" x14ac:dyDescent="0.25">
      <c r="A46" s="12" t="s">
        <v>46</v>
      </c>
      <c r="B46" s="67">
        <v>41151.183208136354</v>
      </c>
      <c r="C46" s="67"/>
      <c r="D46" s="68"/>
      <c r="E46" s="68"/>
      <c r="F46" s="68"/>
      <c r="G46" s="67">
        <v>16857.497310059953</v>
      </c>
      <c r="H46" s="68"/>
      <c r="I46" s="68"/>
      <c r="J46" s="68">
        <v>16857.497310059953</v>
      </c>
      <c r="K46" s="68"/>
      <c r="L46" s="68"/>
      <c r="M46" s="67">
        <v>19500.2437410444</v>
      </c>
      <c r="N46" s="68">
        <v>19500.2437410444</v>
      </c>
      <c r="O46" s="68"/>
      <c r="P46" s="68"/>
      <c r="Q46" s="67">
        <v>4793.442157032001</v>
      </c>
      <c r="R46" s="67">
        <v>4298.0776866000006</v>
      </c>
      <c r="S46" s="68">
        <v>4298.0776866000006</v>
      </c>
      <c r="T46" s="68"/>
      <c r="U46" s="68"/>
      <c r="V46" s="67"/>
      <c r="W46" s="67">
        <v>495.36447043200002</v>
      </c>
      <c r="X46" s="67"/>
      <c r="Y46" s="77"/>
    </row>
    <row r="47" spans="1:128" s="14" customFormat="1" ht="17.25" customHeight="1" x14ac:dyDescent="0.25">
      <c r="A47" s="12" t="s">
        <v>47</v>
      </c>
      <c r="B47" s="67">
        <v>1709.6771577499999</v>
      </c>
      <c r="C47" s="67"/>
      <c r="D47" s="68"/>
      <c r="E47" s="68"/>
      <c r="F47" s="68"/>
      <c r="G47" s="67"/>
      <c r="H47" s="68"/>
      <c r="I47" s="68"/>
      <c r="J47" s="68"/>
      <c r="K47" s="68"/>
      <c r="L47" s="68"/>
      <c r="M47" s="67"/>
      <c r="N47" s="68"/>
      <c r="O47" s="68"/>
      <c r="P47" s="68"/>
      <c r="Q47" s="67">
        <v>1709.6771577499999</v>
      </c>
      <c r="R47" s="67">
        <v>1709.6771577499999</v>
      </c>
      <c r="S47" s="68">
        <v>1709.6771577499999</v>
      </c>
      <c r="T47" s="68"/>
      <c r="U47" s="68"/>
      <c r="V47" s="67"/>
      <c r="W47" s="67"/>
      <c r="X47" s="67"/>
      <c r="Y47" s="77"/>
    </row>
    <row r="48" spans="1:128" s="14" customFormat="1" ht="17.25" customHeight="1" x14ac:dyDescent="0.25">
      <c r="A48" s="12" t="s">
        <v>48</v>
      </c>
      <c r="B48" s="67">
        <v>133676.45783057716</v>
      </c>
      <c r="C48" s="67"/>
      <c r="D48" s="68"/>
      <c r="E48" s="68"/>
      <c r="F48" s="68"/>
      <c r="G48" s="67">
        <v>2311.8825202743824</v>
      </c>
      <c r="H48" s="68">
        <v>2311.8825202743824</v>
      </c>
      <c r="I48" s="68"/>
      <c r="J48" s="68"/>
      <c r="K48" s="68"/>
      <c r="L48" s="68"/>
      <c r="M48" s="67">
        <v>1186.6198463027999</v>
      </c>
      <c r="N48" s="68"/>
      <c r="O48" s="68">
        <v>1186.6198463027999</v>
      </c>
      <c r="P48" s="68"/>
      <c r="Q48" s="67">
        <v>130177.95546399998</v>
      </c>
      <c r="R48" s="67"/>
      <c r="S48" s="68"/>
      <c r="T48" s="68"/>
      <c r="U48" s="68"/>
      <c r="V48" s="67"/>
      <c r="W48" s="67">
        <v>130177.95546399998</v>
      </c>
      <c r="X48" s="67"/>
      <c r="Y48" s="77"/>
    </row>
    <row r="49" spans="1:25" s="14" customFormat="1" ht="15" customHeight="1" x14ac:dyDescent="0.25">
      <c r="A49" s="12" t="s">
        <v>71</v>
      </c>
      <c r="B49" s="67">
        <v>18370.694104633203</v>
      </c>
      <c r="C49" s="67"/>
      <c r="D49" s="68"/>
      <c r="E49" s="68"/>
      <c r="F49" s="68"/>
      <c r="G49" s="67"/>
      <c r="H49" s="68"/>
      <c r="I49" s="68"/>
      <c r="J49" s="68"/>
      <c r="K49" s="68"/>
      <c r="L49" s="68"/>
      <c r="M49" s="67">
        <v>17335.584868543203</v>
      </c>
      <c r="N49" s="68"/>
      <c r="O49" s="68">
        <v>17335.584868543203</v>
      </c>
      <c r="P49" s="68"/>
      <c r="Q49" s="67">
        <v>1035.1092360899997</v>
      </c>
      <c r="R49" s="67">
        <v>966.11127224999984</v>
      </c>
      <c r="S49" s="68">
        <v>966.11127224999984</v>
      </c>
      <c r="T49" s="68"/>
      <c r="U49" s="68"/>
      <c r="V49" s="67"/>
      <c r="W49" s="67">
        <v>68.997963839999997</v>
      </c>
      <c r="X49" s="67"/>
      <c r="Y49" s="77"/>
    </row>
    <row r="50" spans="1:25" s="14" customFormat="1" ht="46.5" customHeight="1" x14ac:dyDescent="0.25">
      <c r="A50" s="17" t="s">
        <v>49</v>
      </c>
      <c r="B50" s="67">
        <v>6033.8999999999987</v>
      </c>
      <c r="C50" s="67"/>
      <c r="D50" s="68"/>
      <c r="E50" s="68"/>
      <c r="F50" s="68"/>
      <c r="G50" s="67"/>
      <c r="H50" s="68"/>
      <c r="I50" s="68"/>
      <c r="J50" s="68"/>
      <c r="K50" s="68"/>
      <c r="L50" s="68"/>
      <c r="M50" s="67"/>
      <c r="N50" s="68"/>
      <c r="O50" s="68"/>
      <c r="P50" s="68"/>
      <c r="Q50" s="67">
        <v>6033.8999999999987</v>
      </c>
      <c r="R50" s="67">
        <v>6033.8999999999987</v>
      </c>
      <c r="S50" s="68"/>
      <c r="T50" s="68"/>
      <c r="U50" s="68">
        <v>6033.8999999999987</v>
      </c>
      <c r="V50" s="67"/>
      <c r="W50" s="67"/>
      <c r="X50" s="67"/>
      <c r="Y50" s="77"/>
    </row>
    <row r="51" spans="1:25" s="14" customFormat="1" ht="17.25" customHeight="1" x14ac:dyDescent="0.25">
      <c r="A51" s="12" t="s">
        <v>50</v>
      </c>
      <c r="B51" s="67">
        <v>567.83508479999989</v>
      </c>
      <c r="C51" s="67"/>
      <c r="D51" s="68"/>
      <c r="E51" s="68"/>
      <c r="F51" s="68"/>
      <c r="G51" s="67"/>
      <c r="H51" s="68"/>
      <c r="I51" s="68"/>
      <c r="J51" s="68"/>
      <c r="K51" s="68"/>
      <c r="L51" s="68"/>
      <c r="M51" s="67"/>
      <c r="N51" s="68"/>
      <c r="O51" s="68"/>
      <c r="P51" s="68"/>
      <c r="Q51" s="67">
        <v>567.83508479999989</v>
      </c>
      <c r="R51" s="67">
        <v>417.8833919999999</v>
      </c>
      <c r="S51" s="68"/>
      <c r="T51" s="68">
        <v>417.8833919999999</v>
      </c>
      <c r="U51" s="68"/>
      <c r="V51" s="67"/>
      <c r="W51" s="67">
        <v>149.95169279999999</v>
      </c>
      <c r="X51" s="67"/>
      <c r="Y51" s="77"/>
    </row>
    <row r="52" spans="1:25" s="14" customFormat="1" ht="17.25" customHeight="1" x14ac:dyDescent="0.25">
      <c r="A52" s="12" t="s">
        <v>51</v>
      </c>
      <c r="B52" s="67">
        <v>2175.5229699999995</v>
      </c>
      <c r="C52" s="67"/>
      <c r="D52" s="68"/>
      <c r="E52" s="68"/>
      <c r="F52" s="68"/>
      <c r="G52" s="67"/>
      <c r="H52" s="68"/>
      <c r="I52" s="68"/>
      <c r="J52" s="68"/>
      <c r="K52" s="68"/>
      <c r="L52" s="68"/>
      <c r="M52" s="67"/>
      <c r="N52" s="68"/>
      <c r="O52" s="68"/>
      <c r="P52" s="68"/>
      <c r="Q52" s="67">
        <v>2175.5229699999995</v>
      </c>
      <c r="R52" s="67">
        <v>2175.5229699999995</v>
      </c>
      <c r="S52" s="68"/>
      <c r="T52" s="68"/>
      <c r="U52" s="68">
        <v>2175.5229699999995</v>
      </c>
      <c r="V52" s="67"/>
      <c r="W52" s="67"/>
      <c r="X52" s="67"/>
      <c r="Y52" s="77"/>
    </row>
    <row r="53" spans="1:25" s="14" customFormat="1" ht="17.25" customHeight="1" x14ac:dyDescent="0.25">
      <c r="A53" s="12" t="s">
        <v>52</v>
      </c>
      <c r="B53" s="67">
        <v>4488.958538750001</v>
      </c>
      <c r="C53" s="67"/>
      <c r="D53" s="68"/>
      <c r="E53" s="68"/>
      <c r="F53" s="68"/>
      <c r="G53" s="67"/>
      <c r="H53" s="68"/>
      <c r="I53" s="68"/>
      <c r="J53" s="68"/>
      <c r="K53" s="68"/>
      <c r="L53" s="68"/>
      <c r="M53" s="67"/>
      <c r="N53" s="68"/>
      <c r="O53" s="68"/>
      <c r="P53" s="68"/>
      <c r="Q53" s="67">
        <v>4488.958538750001</v>
      </c>
      <c r="R53" s="67">
        <v>4488.958538750001</v>
      </c>
      <c r="S53" s="68">
        <v>4488.958538750001</v>
      </c>
      <c r="T53" s="68"/>
      <c r="U53" s="68"/>
      <c r="V53" s="67"/>
      <c r="W53" s="67"/>
      <c r="X53" s="67"/>
      <c r="Y53" s="77"/>
    </row>
    <row r="54" spans="1:25" s="14" customFormat="1" ht="17.25" customHeight="1" x14ac:dyDescent="0.25">
      <c r="A54" s="19" t="s">
        <v>53</v>
      </c>
      <c r="B54" s="67">
        <v>1594.0593900000001</v>
      </c>
      <c r="C54" s="67"/>
      <c r="D54" s="68"/>
      <c r="E54" s="68"/>
      <c r="F54" s="68"/>
      <c r="G54" s="67"/>
      <c r="H54" s="68"/>
      <c r="I54" s="68"/>
      <c r="J54" s="68"/>
      <c r="K54" s="68"/>
      <c r="L54" s="68"/>
      <c r="M54" s="67"/>
      <c r="N54" s="68"/>
      <c r="O54" s="68"/>
      <c r="P54" s="68"/>
      <c r="Q54" s="67">
        <v>1594.0593900000001</v>
      </c>
      <c r="R54" s="67">
        <v>1594.0593900000001</v>
      </c>
      <c r="S54" s="68"/>
      <c r="T54" s="68"/>
      <c r="U54" s="68">
        <v>1594.0593900000001</v>
      </c>
      <c r="V54" s="67"/>
      <c r="W54" s="67"/>
      <c r="X54" s="67"/>
      <c r="Y54" s="77"/>
    </row>
    <row r="55" spans="1:25" s="21" customFormat="1" ht="18" customHeight="1" x14ac:dyDescent="0.2">
      <c r="A55" s="20" t="s">
        <v>54</v>
      </c>
      <c r="B55" s="67">
        <v>6780180.4247669214</v>
      </c>
      <c r="C55" s="67">
        <v>434999.33752929524</v>
      </c>
      <c r="D55" s="67">
        <v>423314.54183692526</v>
      </c>
      <c r="E55" s="67">
        <v>10514.79569237</v>
      </c>
      <c r="F55" s="67">
        <v>1170</v>
      </c>
      <c r="G55" s="67">
        <v>3140367.7547912626</v>
      </c>
      <c r="H55" s="67">
        <v>2647633.0559567148</v>
      </c>
      <c r="I55" s="67">
        <v>185830.41121082002</v>
      </c>
      <c r="J55" s="67">
        <v>85438.592772022326</v>
      </c>
      <c r="K55" s="67">
        <v>218215.22726170579</v>
      </c>
      <c r="L55" s="67">
        <v>3250.4675900000002</v>
      </c>
      <c r="M55" s="67">
        <v>658500.6842541442</v>
      </c>
      <c r="N55" s="67">
        <v>163835.62520746543</v>
      </c>
      <c r="O55" s="67">
        <v>240970.81600978906</v>
      </c>
      <c r="P55" s="67">
        <v>253694.24303688953</v>
      </c>
      <c r="Q55" s="67">
        <v>2546312.6481922162</v>
      </c>
      <c r="R55" s="67">
        <v>1439003.3984756283</v>
      </c>
      <c r="S55" s="67">
        <v>1161667.2816389475</v>
      </c>
      <c r="T55" s="67">
        <v>97654.009682680786</v>
      </c>
      <c r="U55" s="67">
        <v>179682.10715399997</v>
      </c>
      <c r="V55" s="67">
        <v>198900.32391823956</v>
      </c>
      <c r="W55" s="67">
        <v>420746.65739603265</v>
      </c>
      <c r="X55" s="67">
        <v>216800.05106320002</v>
      </c>
      <c r="Y55" s="67">
        <v>270862.21733911627</v>
      </c>
    </row>
    <row r="56" spans="1:25" s="26" customFormat="1" ht="23.25" hidden="1" customHeight="1" x14ac:dyDescent="0.25">
      <c r="A56" s="22"/>
      <c r="B56" s="23">
        <f>'[1]Свод МО Формула !!!!!!'!KZ53</f>
        <v>6780180.4247669205</v>
      </c>
      <c r="C56" s="24">
        <f>'[1]Свод МО Формула !!!!!!'!U53</f>
        <v>434999.33752929536</v>
      </c>
      <c r="D56" s="25"/>
      <c r="E56" s="25"/>
      <c r="F56" s="25"/>
      <c r="G56" s="24">
        <f>'[1]Свод МО Формула !!!!!!'!BK53</f>
        <v>3140367.7547912626</v>
      </c>
      <c r="H56" s="25"/>
      <c r="M56" s="25">
        <f>'[1]Свод МО Формула !!!!!!'!DI53</f>
        <v>658500.6842541442</v>
      </c>
      <c r="Q56" s="24">
        <f>'[1]Свод МО Формула !!!!!!'!KR53</f>
        <v>2546312.6481922162</v>
      </c>
      <c r="R56" s="24"/>
      <c r="S56" s="25"/>
      <c r="V56" s="25"/>
      <c r="W56" s="25"/>
      <c r="X56" s="25"/>
      <c r="Y56" s="27"/>
    </row>
    <row r="57" spans="1:25" s="26" customFormat="1" ht="21.6" hidden="1" customHeight="1" x14ac:dyDescent="0.25">
      <c r="A57" s="28"/>
      <c r="B57" s="23"/>
      <c r="C57" s="24"/>
      <c r="D57" s="25"/>
      <c r="E57" s="25"/>
      <c r="F57" s="25"/>
      <c r="G57" s="24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</row>
    <row r="58" spans="1:25" s="30" customFormat="1" hidden="1" x14ac:dyDescent="0.25">
      <c r="A58" s="28"/>
      <c r="B58" s="29" t="e">
        <f>#REF!+B44+B45+B47+B48+B49+B50+B51+B52+#REF!+B53</f>
        <v>#REF!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</row>
    <row r="59" spans="1:25" hidden="1" x14ac:dyDescent="0.25">
      <c r="B59" s="31"/>
      <c r="C59" s="32"/>
      <c r="D59" s="33"/>
      <c r="E59" s="33"/>
      <c r="F59" s="33"/>
      <c r="G59" s="32"/>
      <c r="Q59" s="4"/>
    </row>
    <row r="60" spans="1:25" s="36" customFormat="1" hidden="1" x14ac:dyDescent="0.25">
      <c r="A60" s="34" t="e">
        <f>B58/B56*100</f>
        <v>#REF!</v>
      </c>
      <c r="B60" s="35"/>
      <c r="C60" s="24"/>
      <c r="G60" s="24"/>
    </row>
    <row r="61" spans="1:25" s="36" customFormat="1" hidden="1" x14ac:dyDescent="0.25">
      <c r="A61" s="34"/>
      <c r="B61" s="35">
        <f>'[1]Свод МО Формула !!!!!!'!KZ53</f>
        <v>6780180.4247669205</v>
      </c>
      <c r="C61" s="24">
        <f>D61+E61+F61</f>
        <v>434999.33752929518</v>
      </c>
      <c r="D61" s="37">
        <f>[2]скорая!FJ$23</f>
        <v>423314.5418369252</v>
      </c>
      <c r="E61" s="37">
        <f>'[2]эвакуация 2021г'!EN$78</f>
        <v>10514.79569237</v>
      </c>
      <c r="F61" s="37">
        <f>[2]тромбол.!$BF$27</f>
        <v>1170</v>
      </c>
      <c r="G61" s="24">
        <f>L61+K61+J61+I61+H61</f>
        <v>3140367.7547912626</v>
      </c>
      <c r="H61" s="36">
        <f>'[3]КС 01.01.21'!$GG$3413</f>
        <v>2647633.0559567143</v>
      </c>
      <c r="I61" s="36">
        <f>'[4]ВМП 2020г'!EV$10</f>
        <v>185830.41121081999</v>
      </c>
      <c r="J61" s="38">
        <f>'[3]КС 01.01.21'!$GG$3515</f>
        <v>85438.592772022312</v>
      </c>
      <c r="K61" s="38">
        <f>'[3]КС 01.01.21'!$GG$3414</f>
        <v>218215.22726170576</v>
      </c>
      <c r="L61" s="39">
        <f>[5]гемодиализДС!FN$11</f>
        <v>3250.4675900000002</v>
      </c>
      <c r="M61" s="39" t="e">
        <f>N61+O61+#REF!+P61</f>
        <v>#REF!</v>
      </c>
      <c r="N61" s="40">
        <f>'[6]стационар ДС'!FJ$485+'[6]стационар ДС'!FJ$532</f>
        <v>163835.62520746543</v>
      </c>
      <c r="O61" s="39">
        <f>'[6]поликлиника ДС'!$FJ589+'[6]поликлиника ДС'!FJ$595</f>
        <v>240970.81600978906</v>
      </c>
      <c r="P61" s="39">
        <f>'[6]стационар ДС'!FJ$514+'[6]поликлиника ДС'!FJ$605</f>
        <v>253694.24303688959</v>
      </c>
      <c r="Q61" s="39" t="e">
        <f>R61+V61+#REF!</f>
        <v>#REF!</v>
      </c>
      <c r="R61" s="39">
        <f>S61+T61+U61</f>
        <v>1439003.3984756283</v>
      </c>
      <c r="S61" s="41">
        <f>[7]заб.без.стом.!EQ$400</f>
        <v>1161667.2816389475</v>
      </c>
      <c r="T61" s="38">
        <f>'[7]стом обр.'!FI$62</f>
        <v>97654.009682680786</v>
      </c>
      <c r="U61" s="39">
        <f>'[7]КТМРТ(обращение)'!EE$283</f>
        <v>179682.10715400003</v>
      </c>
      <c r="V61" s="39">
        <f>'[7]неотложка с коэф'!EU$95</f>
        <v>198900.32391823953</v>
      </c>
      <c r="W61" s="37" t="e">
        <f>#REF!+#REF!+#REF!+#REF!+#REF!+#REF!+#REF!+#REF!+#REF!+#REF!</f>
        <v>#REF!</v>
      </c>
      <c r="X61" s="39"/>
      <c r="Y61" s="40" t="e">
        <f>#REF!+#REF!</f>
        <v>#REF!</v>
      </c>
    </row>
    <row r="62" spans="1:25" s="36" customFormat="1" ht="12.75" hidden="1" x14ac:dyDescent="0.2">
      <c r="A62" s="34"/>
      <c r="B62" s="40">
        <f>B61-B55</f>
        <v>0</v>
      </c>
      <c r="C62" s="40">
        <f>C61-C55</f>
        <v>0</v>
      </c>
      <c r="D62" s="40">
        <f>D61-D55</f>
        <v>0</v>
      </c>
      <c r="E62" s="40">
        <f>E61-E55</f>
        <v>0</v>
      </c>
      <c r="F62" s="40">
        <f>F61-F55</f>
        <v>0</v>
      </c>
      <c r="G62" s="40">
        <f t="shared" ref="G62:U62" si="0">G61-G55</f>
        <v>0</v>
      </c>
      <c r="H62" s="40">
        <f>H61-H55</f>
        <v>0</v>
      </c>
      <c r="I62" s="40">
        <f t="shared" si="0"/>
        <v>0</v>
      </c>
      <c r="J62" s="40">
        <f t="shared" si="0"/>
        <v>0</v>
      </c>
      <c r="K62" s="40">
        <f t="shared" si="0"/>
        <v>0</v>
      </c>
      <c r="L62" s="40">
        <f t="shared" si="0"/>
        <v>0</v>
      </c>
      <c r="M62" s="40" t="e">
        <f t="shared" si="0"/>
        <v>#REF!</v>
      </c>
      <c r="N62" s="40">
        <f>N61-N55</f>
        <v>0</v>
      </c>
      <c r="O62" s="40">
        <f t="shared" si="0"/>
        <v>0</v>
      </c>
      <c r="P62" s="40">
        <f t="shared" si="0"/>
        <v>0</v>
      </c>
      <c r="Q62" s="40" t="e">
        <f>Q61-Q55</f>
        <v>#REF!</v>
      </c>
      <c r="R62" s="40">
        <f t="shared" si="0"/>
        <v>0</v>
      </c>
      <c r="S62" s="40">
        <f t="shared" si="0"/>
        <v>0</v>
      </c>
      <c r="T62" s="42">
        <f t="shared" si="0"/>
        <v>0</v>
      </c>
      <c r="U62" s="40">
        <f t="shared" si="0"/>
        <v>0</v>
      </c>
      <c r="V62" s="40">
        <f>V61-V55</f>
        <v>0</v>
      </c>
      <c r="W62" s="40" t="e">
        <f>W61-W55</f>
        <v>#REF!</v>
      </c>
      <c r="X62" s="40"/>
      <c r="Y62" s="40" t="e">
        <f>Y61-Y55</f>
        <v>#REF!</v>
      </c>
    </row>
    <row r="63" spans="1:25" s="36" customFormat="1" hidden="1" x14ac:dyDescent="0.25">
      <c r="A63" s="34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</row>
    <row r="64" spans="1:25" s="36" customFormat="1" hidden="1" x14ac:dyDescent="0.25">
      <c r="A64" s="34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</row>
    <row r="65" spans="1:25" hidden="1" x14ac:dyDescent="0.25">
      <c r="A65" s="43"/>
      <c r="B65" s="44"/>
      <c r="C65" s="45"/>
      <c r="D65" s="46"/>
      <c r="E65" s="46"/>
      <c r="F65" s="46"/>
      <c r="G65" s="45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:25" hidden="1" x14ac:dyDescent="0.25">
      <c r="A66" s="47"/>
      <c r="B66" s="48"/>
      <c r="C66" s="11"/>
      <c r="D66" s="49"/>
      <c r="E66" s="49"/>
      <c r="F66" s="49"/>
      <c r="G66" s="11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</row>
    <row r="67" spans="1:25" hidden="1" x14ac:dyDescent="0.25">
      <c r="A67" s="47"/>
      <c r="B67" s="48"/>
      <c r="C67" s="11"/>
      <c r="D67" s="49"/>
      <c r="E67" s="49"/>
      <c r="F67" s="49"/>
      <c r="G67" s="11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</row>
    <row r="68" spans="1:25" ht="15.75" hidden="1" thickBot="1" x14ac:dyDescent="0.3">
      <c r="A68" s="50"/>
      <c r="B68" s="51"/>
      <c r="C68" s="11"/>
      <c r="D68" s="52"/>
      <c r="E68" s="52"/>
      <c r="F68" s="52"/>
      <c r="G68" s="11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</row>
    <row r="69" spans="1:25" hidden="1" x14ac:dyDescent="0.25">
      <c r="C69" s="11"/>
      <c r="G69" s="11"/>
    </row>
    <row r="70" spans="1:25" hidden="1" x14ac:dyDescent="0.25">
      <c r="C70" s="11"/>
      <c r="G70" s="11"/>
    </row>
    <row r="71" spans="1:25" hidden="1" x14ac:dyDescent="0.25">
      <c r="C71" s="11"/>
      <c r="G71" s="11"/>
    </row>
    <row r="72" spans="1:25" hidden="1" x14ac:dyDescent="0.25">
      <c r="C72" s="11"/>
      <c r="G72" s="11"/>
    </row>
    <row r="73" spans="1:25" hidden="1" x14ac:dyDescent="0.25">
      <c r="C73" s="11"/>
      <c r="G73" s="11"/>
    </row>
    <row r="74" spans="1:25" hidden="1" x14ac:dyDescent="0.25">
      <c r="C74" s="11">
        <f>SUM(D74:F74)</f>
        <v>0</v>
      </c>
      <c r="G74" s="11">
        <f>SUM(H74:J74)</f>
        <v>0</v>
      </c>
    </row>
    <row r="75" spans="1:25" hidden="1" x14ac:dyDescent="0.25">
      <c r="C75" s="11">
        <f>SUM(D75:F75)</f>
        <v>0</v>
      </c>
      <c r="G75" s="11">
        <f>SUM(H75:J75)</f>
        <v>0</v>
      </c>
    </row>
    <row r="78" spans="1:25" x14ac:dyDescent="0.25">
      <c r="Q78" s="4"/>
      <c r="R78" s="4"/>
    </row>
    <row r="81" spans="17:17" x14ac:dyDescent="0.25">
      <c r="Q81" s="4"/>
    </row>
  </sheetData>
  <mergeCells count="16">
    <mergeCell ref="A11:A12"/>
    <mergeCell ref="B11:B12"/>
    <mergeCell ref="C11:C12"/>
    <mergeCell ref="D11:F11"/>
    <mergeCell ref="G11:G12"/>
    <mergeCell ref="H11:L11"/>
    <mergeCell ref="M11:M12"/>
    <mergeCell ref="N11:P11"/>
    <mergeCell ref="Q11:Q12"/>
    <mergeCell ref="A9:Y9"/>
    <mergeCell ref="Y11:Y12"/>
    <mergeCell ref="X11:X12"/>
    <mergeCell ref="R11:R12"/>
    <mergeCell ref="S11:U11"/>
    <mergeCell ref="V11:V12"/>
    <mergeCell ref="W11:W12"/>
  </mergeCells>
  <pageMargins left="0" right="0" top="0.35433070866141736" bottom="0.15748031496062992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Стоимость</vt:lpstr>
      <vt:lpstr>Стоимость!Область_печати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Онермаа Монгуш</cp:lastModifiedBy>
  <cp:lastPrinted>2021-06-28T03:48:50Z</cp:lastPrinted>
  <dcterms:created xsi:type="dcterms:W3CDTF">2021-06-25T12:08:27Z</dcterms:created>
  <dcterms:modified xsi:type="dcterms:W3CDTF">2021-06-28T03:49:36Z</dcterms:modified>
</cp:coreProperties>
</file>