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Отдел ФТПОМС\2023\Тарифное соглашение\Заседание 3\Материалы заседания\Приложение к ДС\"/>
    </mc:Choice>
  </mc:AlternateContent>
  <xr:revisionPtr revIDLastSave="0" documentId="13_ncr:1_{AF3EC04C-99AD-421B-94C4-24AE5B160FDC}" xr6:coauthVersionLast="45" xr6:coauthVersionMax="45" xr10:uidLastSave="{00000000-0000-0000-0000-000000000000}"/>
  <bookViews>
    <workbookView xWindow="-108" yWindow="-108" windowWidth="23256" windowHeight="12576" xr2:uid="{0852066A-83D3-42DB-8246-F2F04D9930E8}"/>
  </bookViews>
  <sheets>
    <sheet name="с 01.01.2023" sheetId="1" r:id="rId1"/>
  </sheets>
  <definedNames>
    <definedName name="_xlnm._FilterDatabase" localSheetId="0" hidden="1">'с 01.01.2023'!$A$9:$X$111</definedName>
    <definedName name="_xlnm.Print_Area" localSheetId="0">'с 01.01.2023'!$A$1:$AA$112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89" i="1" l="1"/>
  <c r="X88" i="1"/>
  <c r="T84" i="1"/>
  <c r="X82" i="1"/>
  <c r="T76" i="1"/>
  <c r="X73" i="1"/>
  <c r="T66" i="1"/>
  <c r="X57" i="1"/>
  <c r="T55" i="1"/>
  <c r="X53" i="1"/>
  <c r="E122" i="1" l="1"/>
  <c r="I111" i="1"/>
  <c r="H111" i="1"/>
  <c r="L110" i="1"/>
  <c r="J110" i="1"/>
  <c r="G110" i="1"/>
  <c r="U110" i="1" s="1"/>
  <c r="F110" i="1"/>
  <c r="X109" i="1"/>
  <c r="L109" i="1"/>
  <c r="J109" i="1"/>
  <c r="G109" i="1"/>
  <c r="F109" i="1"/>
  <c r="W108" i="1"/>
  <c r="V108" i="1"/>
  <c r="L108" i="1"/>
  <c r="J108" i="1"/>
  <c r="G108" i="1"/>
  <c r="F108" i="1"/>
  <c r="E107" i="1"/>
  <c r="V106" i="1"/>
  <c r="L106" i="1"/>
  <c r="J106" i="1"/>
  <c r="G106" i="1"/>
  <c r="U106" i="1" s="1"/>
  <c r="F106" i="1"/>
  <c r="X106" i="1" s="1"/>
  <c r="U105" i="1"/>
  <c r="L105" i="1"/>
  <c r="J105" i="1"/>
  <c r="G105" i="1"/>
  <c r="F105" i="1"/>
  <c r="X105" i="1" s="1"/>
  <c r="L104" i="1"/>
  <c r="J104" i="1"/>
  <c r="G104" i="1"/>
  <c r="F104" i="1"/>
  <c r="W103" i="1"/>
  <c r="J103" i="1"/>
  <c r="G103" i="1"/>
  <c r="V103" i="1" s="1"/>
  <c r="F103" i="1"/>
  <c r="U103" i="1" s="1"/>
  <c r="E102" i="1"/>
  <c r="L101" i="1"/>
  <c r="J101" i="1"/>
  <c r="G101" i="1"/>
  <c r="U101" i="1" s="1"/>
  <c r="F101" i="1"/>
  <c r="L100" i="1"/>
  <c r="J100" i="1"/>
  <c r="G100" i="1"/>
  <c r="X100" i="1" s="1"/>
  <c r="F100" i="1"/>
  <c r="E99" i="1"/>
  <c r="X98" i="1"/>
  <c r="L98" i="1"/>
  <c r="J98" i="1"/>
  <c r="G98" i="1"/>
  <c r="F98" i="1"/>
  <c r="W97" i="1"/>
  <c r="V97" i="1"/>
  <c r="L97" i="1"/>
  <c r="J97" i="1"/>
  <c r="G97" i="1"/>
  <c r="U97" i="1" s="1"/>
  <c r="T97" i="1" s="1"/>
  <c r="Z97" i="1" s="1"/>
  <c r="Y97" i="1" s="1"/>
  <c r="F97" i="1"/>
  <c r="X97" i="1" s="1"/>
  <c r="L96" i="1"/>
  <c r="J96" i="1"/>
  <c r="G96" i="1"/>
  <c r="U96" i="1" s="1"/>
  <c r="F96" i="1"/>
  <c r="U95" i="1"/>
  <c r="L95" i="1"/>
  <c r="J95" i="1"/>
  <c r="G95" i="1"/>
  <c r="F95" i="1"/>
  <c r="X95" i="1" s="1"/>
  <c r="X94" i="1"/>
  <c r="L94" i="1"/>
  <c r="J94" i="1"/>
  <c r="G94" i="1"/>
  <c r="F94" i="1"/>
  <c r="W93" i="1"/>
  <c r="V93" i="1"/>
  <c r="L93" i="1"/>
  <c r="J93" i="1"/>
  <c r="G93" i="1"/>
  <c r="U93" i="1" s="1"/>
  <c r="T93" i="1" s="1"/>
  <c r="Z93" i="1" s="1"/>
  <c r="Y93" i="1" s="1"/>
  <c r="F93" i="1"/>
  <c r="X93" i="1" s="1"/>
  <c r="L92" i="1"/>
  <c r="J92" i="1"/>
  <c r="G92" i="1"/>
  <c r="U92" i="1" s="1"/>
  <c r="F92" i="1"/>
  <c r="E91" i="1"/>
  <c r="L90" i="1"/>
  <c r="J90" i="1"/>
  <c r="G90" i="1"/>
  <c r="F90" i="1"/>
  <c r="AA89" i="1"/>
  <c r="Z89" i="1"/>
  <c r="Y89" i="1"/>
  <c r="L89" i="1"/>
  <c r="J89" i="1"/>
  <c r="G89" i="1"/>
  <c r="F89" i="1"/>
  <c r="AA88" i="1"/>
  <c r="E88" i="1"/>
  <c r="X87" i="1"/>
  <c r="L87" i="1"/>
  <c r="J87" i="1"/>
  <c r="G87" i="1"/>
  <c r="F87" i="1"/>
  <c r="X86" i="1"/>
  <c r="W86" i="1"/>
  <c r="L86" i="1"/>
  <c r="J86" i="1"/>
  <c r="G86" i="1"/>
  <c r="F86" i="1"/>
  <c r="W85" i="1"/>
  <c r="V85" i="1"/>
  <c r="L85" i="1"/>
  <c r="J85" i="1"/>
  <c r="G85" i="1"/>
  <c r="U85" i="1" s="1"/>
  <c r="F85" i="1"/>
  <c r="X85" i="1" s="1"/>
  <c r="AA84" i="1"/>
  <c r="AA82" i="1" s="1"/>
  <c r="Z84" i="1"/>
  <c r="Y84" i="1" s="1"/>
  <c r="W84" i="1"/>
  <c r="V84" i="1"/>
  <c r="L84" i="1"/>
  <c r="J84" i="1"/>
  <c r="G84" i="1"/>
  <c r="U84" i="1" s="1"/>
  <c r="F84" i="1"/>
  <c r="L83" i="1"/>
  <c r="J83" i="1"/>
  <c r="G83" i="1"/>
  <c r="U83" i="1" s="1"/>
  <c r="F83" i="1"/>
  <c r="E82" i="1"/>
  <c r="U81" i="1"/>
  <c r="L81" i="1"/>
  <c r="J81" i="1"/>
  <c r="G81" i="1"/>
  <c r="V81" i="1" s="1"/>
  <c r="F81" i="1"/>
  <c r="X81" i="1" s="1"/>
  <c r="X80" i="1"/>
  <c r="L80" i="1"/>
  <c r="J80" i="1"/>
  <c r="G80" i="1"/>
  <c r="F80" i="1"/>
  <c r="X79" i="1"/>
  <c r="W79" i="1"/>
  <c r="L79" i="1"/>
  <c r="J79" i="1"/>
  <c r="G79" i="1"/>
  <c r="F79" i="1"/>
  <c r="W78" i="1"/>
  <c r="V78" i="1"/>
  <c r="L78" i="1"/>
  <c r="J78" i="1"/>
  <c r="G78" i="1"/>
  <c r="U78" i="1" s="1"/>
  <c r="F78" i="1"/>
  <c r="X78" i="1" s="1"/>
  <c r="L77" i="1"/>
  <c r="J77" i="1"/>
  <c r="G77" i="1"/>
  <c r="V77" i="1" s="1"/>
  <c r="F77" i="1"/>
  <c r="AA76" i="1"/>
  <c r="Z76" i="1"/>
  <c r="Y76" i="1" s="1"/>
  <c r="U76" i="1"/>
  <c r="L76" i="1"/>
  <c r="J76" i="1"/>
  <c r="G76" i="1"/>
  <c r="V76" i="1" s="1"/>
  <c r="F76" i="1"/>
  <c r="W76" i="1" s="1"/>
  <c r="X75" i="1"/>
  <c r="L75" i="1"/>
  <c r="J75" i="1"/>
  <c r="G75" i="1"/>
  <c r="W74" i="1"/>
  <c r="V74" i="1"/>
  <c r="L74" i="1"/>
  <c r="J74" i="1"/>
  <c r="G74" i="1"/>
  <c r="U74" i="1" s="1"/>
  <c r="F74" i="1"/>
  <c r="X74" i="1" s="1"/>
  <c r="AA73" i="1"/>
  <c r="E73" i="1"/>
  <c r="W72" i="1"/>
  <c r="V72" i="1"/>
  <c r="L72" i="1"/>
  <c r="J72" i="1"/>
  <c r="G72" i="1"/>
  <c r="U72" i="1" s="1"/>
  <c r="F72" i="1"/>
  <c r="X72" i="1" s="1"/>
  <c r="U71" i="1"/>
  <c r="L71" i="1"/>
  <c r="J71" i="1"/>
  <c r="G71" i="1"/>
  <c r="V71" i="1" s="1"/>
  <c r="F71" i="1"/>
  <c r="X71" i="1" s="1"/>
  <c r="X70" i="1"/>
  <c r="L70" i="1"/>
  <c r="J70" i="1"/>
  <c r="G70" i="1"/>
  <c r="U70" i="1" s="1"/>
  <c r="F70" i="1"/>
  <c r="L69" i="1"/>
  <c r="J69" i="1"/>
  <c r="G69" i="1"/>
  <c r="F69" i="1"/>
  <c r="W68" i="1"/>
  <c r="V68" i="1"/>
  <c r="L68" i="1"/>
  <c r="J68" i="1"/>
  <c r="G68" i="1"/>
  <c r="F68" i="1"/>
  <c r="X68" i="1" s="1"/>
  <c r="E67" i="1"/>
  <c r="AA66" i="1"/>
  <c r="AA57" i="1" s="1"/>
  <c r="Z66" i="1"/>
  <c r="V66" i="1"/>
  <c r="L66" i="1"/>
  <c r="J66" i="1"/>
  <c r="G66" i="1"/>
  <c r="U66" i="1" s="1"/>
  <c r="F66" i="1"/>
  <c r="L65" i="1"/>
  <c r="J65" i="1"/>
  <c r="G65" i="1"/>
  <c r="F65" i="1"/>
  <c r="L64" i="1"/>
  <c r="J64" i="1"/>
  <c r="G64" i="1"/>
  <c r="F64" i="1"/>
  <c r="L63" i="1"/>
  <c r="J63" i="1"/>
  <c r="G63" i="1"/>
  <c r="F63" i="1"/>
  <c r="L62" i="1"/>
  <c r="J62" i="1"/>
  <c r="G62" i="1"/>
  <c r="F62" i="1"/>
  <c r="V61" i="1"/>
  <c r="L61" i="1"/>
  <c r="J61" i="1"/>
  <c r="G61" i="1"/>
  <c r="F61" i="1"/>
  <c r="X60" i="1"/>
  <c r="L60" i="1"/>
  <c r="J60" i="1"/>
  <c r="G60" i="1"/>
  <c r="F60" i="1"/>
  <c r="W60" i="1" s="1"/>
  <c r="L59" i="1"/>
  <c r="J59" i="1"/>
  <c r="G59" i="1"/>
  <c r="F59" i="1"/>
  <c r="W58" i="1"/>
  <c r="V58" i="1"/>
  <c r="L58" i="1"/>
  <c r="J58" i="1"/>
  <c r="G58" i="1"/>
  <c r="F58" i="1"/>
  <c r="U58" i="1" s="1"/>
  <c r="E57" i="1"/>
  <c r="V56" i="1"/>
  <c r="G56" i="1"/>
  <c r="F56" i="1"/>
  <c r="U56" i="1" s="1"/>
  <c r="AA55" i="1"/>
  <c r="Z55" i="1"/>
  <c r="Y55" i="1" s="1"/>
  <c r="V55" i="1"/>
  <c r="L55" i="1"/>
  <c r="J55" i="1"/>
  <c r="G55" i="1"/>
  <c r="U55" i="1" s="1"/>
  <c r="F55" i="1"/>
  <c r="X54" i="1"/>
  <c r="L54" i="1"/>
  <c r="J54" i="1"/>
  <c r="G54" i="1"/>
  <c r="F54" i="1"/>
  <c r="V54" i="1" s="1"/>
  <c r="AA53" i="1"/>
  <c r="AA111" i="1" s="1"/>
  <c r="E53" i="1"/>
  <c r="X52" i="1"/>
  <c r="X51" i="1" s="1"/>
  <c r="W52" i="1"/>
  <c r="J52" i="1"/>
  <c r="G52" i="1"/>
  <c r="F52" i="1"/>
  <c r="V52" i="1" s="1"/>
  <c r="W51" i="1"/>
  <c r="V51" i="1"/>
  <c r="E51" i="1"/>
  <c r="V50" i="1"/>
  <c r="L50" i="1"/>
  <c r="J50" i="1"/>
  <c r="G50" i="1"/>
  <c r="F50" i="1"/>
  <c r="X49" i="1"/>
  <c r="J49" i="1"/>
  <c r="G49" i="1"/>
  <c r="V49" i="1" s="1"/>
  <c r="F49" i="1"/>
  <c r="X48" i="1"/>
  <c r="L48" i="1"/>
  <c r="J48" i="1"/>
  <c r="G48" i="1"/>
  <c r="F48" i="1"/>
  <c r="U47" i="1"/>
  <c r="J47" i="1"/>
  <c r="G47" i="1"/>
  <c r="F47" i="1"/>
  <c r="X47" i="1" s="1"/>
  <c r="L46" i="1"/>
  <c r="J46" i="1"/>
  <c r="G46" i="1"/>
  <c r="F46" i="1"/>
  <c r="E45" i="1"/>
  <c r="X44" i="1"/>
  <c r="L44" i="1"/>
  <c r="J44" i="1"/>
  <c r="G44" i="1"/>
  <c r="F44" i="1"/>
  <c r="U43" i="1"/>
  <c r="L43" i="1"/>
  <c r="J43" i="1"/>
  <c r="G43" i="1"/>
  <c r="W43" i="1" s="1"/>
  <c r="F43" i="1"/>
  <c r="X43" i="1" s="1"/>
  <c r="X42" i="1"/>
  <c r="V42" i="1"/>
  <c r="L42" i="1"/>
  <c r="J42" i="1"/>
  <c r="G42" i="1"/>
  <c r="U42" i="1" s="1"/>
  <c r="F42" i="1"/>
  <c r="X41" i="1"/>
  <c r="L41" i="1"/>
  <c r="J41" i="1"/>
  <c r="G41" i="1"/>
  <c r="F41" i="1"/>
  <c r="V41" i="1" s="1"/>
  <c r="Z40" i="1"/>
  <c r="Y40" i="1" s="1"/>
  <c r="X40" i="1"/>
  <c r="V40" i="1"/>
  <c r="T40" i="1"/>
  <c r="J40" i="1"/>
  <c r="G40" i="1"/>
  <c r="W40" i="1" s="1"/>
  <c r="F40" i="1"/>
  <c r="U40" i="1" s="1"/>
  <c r="U39" i="1"/>
  <c r="L39" i="1"/>
  <c r="J39" i="1"/>
  <c r="G39" i="1"/>
  <c r="V39" i="1" s="1"/>
  <c r="F39" i="1"/>
  <c r="X39" i="1" s="1"/>
  <c r="W38" i="1"/>
  <c r="L38" i="1"/>
  <c r="J38" i="1"/>
  <c r="G38" i="1"/>
  <c r="F38" i="1"/>
  <c r="V38" i="1" s="1"/>
  <c r="V37" i="1"/>
  <c r="J37" i="1"/>
  <c r="G37" i="1"/>
  <c r="W37" i="1" s="1"/>
  <c r="F37" i="1"/>
  <c r="U37" i="1" s="1"/>
  <c r="L36" i="1"/>
  <c r="J36" i="1"/>
  <c r="G36" i="1"/>
  <c r="F36" i="1"/>
  <c r="W35" i="1"/>
  <c r="L35" i="1"/>
  <c r="J35" i="1"/>
  <c r="G35" i="1"/>
  <c r="F35" i="1"/>
  <c r="V35" i="1" s="1"/>
  <c r="E34" i="1"/>
  <c r="W33" i="1"/>
  <c r="V33" i="1"/>
  <c r="L33" i="1"/>
  <c r="J33" i="1"/>
  <c r="G33" i="1"/>
  <c r="F33" i="1"/>
  <c r="X33" i="1" s="1"/>
  <c r="U32" i="1"/>
  <c r="L32" i="1"/>
  <c r="J32" i="1"/>
  <c r="G32" i="1"/>
  <c r="V32" i="1" s="1"/>
  <c r="F32" i="1"/>
  <c r="X32" i="1" s="1"/>
  <c r="J31" i="1"/>
  <c r="G31" i="1"/>
  <c r="F31" i="1"/>
  <c r="W30" i="1"/>
  <c r="V30" i="1"/>
  <c r="L30" i="1"/>
  <c r="J30" i="1"/>
  <c r="G30" i="1"/>
  <c r="U30" i="1" s="1"/>
  <c r="T30" i="1" s="1"/>
  <c r="Z30" i="1" s="1"/>
  <c r="Y30" i="1" s="1"/>
  <c r="F30" i="1"/>
  <c r="X30" i="1" s="1"/>
  <c r="J29" i="1"/>
  <c r="G29" i="1"/>
  <c r="F29" i="1"/>
  <c r="X28" i="1"/>
  <c r="W28" i="1"/>
  <c r="T28" i="1"/>
  <c r="Z28" i="1" s="1"/>
  <c r="Y28" i="1" s="1"/>
  <c r="J28" i="1"/>
  <c r="G28" i="1"/>
  <c r="V28" i="1" s="1"/>
  <c r="F28" i="1"/>
  <c r="U28" i="1" s="1"/>
  <c r="U27" i="1"/>
  <c r="L27" i="1"/>
  <c r="J27" i="1"/>
  <c r="G27" i="1"/>
  <c r="V27" i="1" s="1"/>
  <c r="F27" i="1"/>
  <c r="X27" i="1" s="1"/>
  <c r="X26" i="1"/>
  <c r="L26" i="1"/>
  <c r="J26" i="1"/>
  <c r="G26" i="1"/>
  <c r="F26" i="1"/>
  <c r="X25" i="1"/>
  <c r="W25" i="1"/>
  <c r="L25" i="1"/>
  <c r="J25" i="1"/>
  <c r="G25" i="1"/>
  <c r="F25" i="1"/>
  <c r="W24" i="1"/>
  <c r="V24" i="1"/>
  <c r="L24" i="1"/>
  <c r="J24" i="1"/>
  <c r="G24" i="1"/>
  <c r="U24" i="1" s="1"/>
  <c r="F24" i="1"/>
  <c r="X24" i="1" s="1"/>
  <c r="U23" i="1"/>
  <c r="L23" i="1"/>
  <c r="J23" i="1"/>
  <c r="G23" i="1"/>
  <c r="V23" i="1" s="1"/>
  <c r="F23" i="1"/>
  <c r="X23" i="1" s="1"/>
  <c r="E22" i="1"/>
  <c r="L21" i="1"/>
  <c r="J21" i="1"/>
  <c r="G21" i="1"/>
  <c r="X21" i="1" s="1"/>
  <c r="F21" i="1"/>
  <c r="J20" i="1"/>
  <c r="G20" i="1"/>
  <c r="V20" i="1" s="1"/>
  <c r="F20" i="1"/>
  <c r="X19" i="1"/>
  <c r="L19" i="1"/>
  <c r="J19" i="1"/>
  <c r="G19" i="1"/>
  <c r="F19" i="1"/>
  <c r="W19" i="1" s="1"/>
  <c r="J18" i="1"/>
  <c r="G18" i="1"/>
  <c r="F18" i="1"/>
  <c r="V18" i="1" s="1"/>
  <c r="U17" i="1"/>
  <c r="L17" i="1"/>
  <c r="J17" i="1"/>
  <c r="G17" i="1"/>
  <c r="W17" i="1" s="1"/>
  <c r="F17" i="1"/>
  <c r="X17" i="1" s="1"/>
  <c r="J16" i="1"/>
  <c r="G16" i="1"/>
  <c r="X16" i="1" s="1"/>
  <c r="F16" i="1"/>
  <c r="X15" i="1"/>
  <c r="W15" i="1"/>
  <c r="L15" i="1"/>
  <c r="J15" i="1"/>
  <c r="G15" i="1"/>
  <c r="F15" i="1"/>
  <c r="E14" i="1"/>
  <c r="V13" i="1"/>
  <c r="V12" i="1" s="1"/>
  <c r="J13" i="1"/>
  <c r="F13" i="1"/>
  <c r="X13" i="1" s="1"/>
  <c r="X12" i="1" s="1"/>
  <c r="E12" i="1"/>
  <c r="V22" i="1" l="1"/>
  <c r="V16" i="1"/>
  <c r="W20" i="1"/>
  <c r="U21" i="1"/>
  <c r="T23" i="1"/>
  <c r="X29" i="1"/>
  <c r="X22" i="1" s="1"/>
  <c r="W29" i="1"/>
  <c r="V29" i="1"/>
  <c r="W36" i="1"/>
  <c r="V36" i="1"/>
  <c r="U36" i="1"/>
  <c r="V57" i="1"/>
  <c r="V64" i="1"/>
  <c r="W64" i="1"/>
  <c r="X64" i="1"/>
  <c r="U64" i="1"/>
  <c r="T64" i="1" s="1"/>
  <c r="Z64" i="1" s="1"/>
  <c r="Y64" i="1" s="1"/>
  <c r="W13" i="1"/>
  <c r="W12" i="1" s="1"/>
  <c r="X14" i="1"/>
  <c r="V17" i="1"/>
  <c r="T17" i="1" s="1"/>
  <c r="Z17" i="1" s="1"/>
  <c r="Y17" i="1" s="1"/>
  <c r="U18" i="1"/>
  <c r="X20" i="1"/>
  <c r="T24" i="1"/>
  <c r="Z24" i="1" s="1"/>
  <c r="Y24" i="1" s="1"/>
  <c r="X36" i="1"/>
  <c r="V46" i="1"/>
  <c r="X46" i="1"/>
  <c r="X45" i="1" s="1"/>
  <c r="W46" i="1"/>
  <c r="U46" i="1"/>
  <c r="W65" i="1"/>
  <c r="U65" i="1"/>
  <c r="X65" i="1"/>
  <c r="V65" i="1"/>
  <c r="T95" i="1"/>
  <c r="Z95" i="1" s="1"/>
  <c r="Y95" i="1" s="1"/>
  <c r="J111" i="1"/>
  <c r="U15" i="1"/>
  <c r="W18" i="1"/>
  <c r="U19" i="1"/>
  <c r="T19" i="1" s="1"/>
  <c r="Z19" i="1" s="1"/>
  <c r="Y19" i="1" s="1"/>
  <c r="W26" i="1"/>
  <c r="V26" i="1"/>
  <c r="T27" i="1"/>
  <c r="Z27" i="1" s="1"/>
  <c r="Y27" i="1" s="1"/>
  <c r="W31" i="1"/>
  <c r="V31" i="1"/>
  <c r="U31" i="1"/>
  <c r="U33" i="1"/>
  <c r="T33" i="1" s="1"/>
  <c r="Z33" i="1" s="1"/>
  <c r="Y33" i="1" s="1"/>
  <c r="T37" i="1"/>
  <c r="Z37" i="1" s="1"/>
  <c r="Y37" i="1" s="1"/>
  <c r="U50" i="1"/>
  <c r="W50" i="1"/>
  <c r="V59" i="1"/>
  <c r="X59" i="1"/>
  <c r="W59" i="1"/>
  <c r="W57" i="1" s="1"/>
  <c r="U59" i="1"/>
  <c r="T59" i="1" s="1"/>
  <c r="Z59" i="1" s="1"/>
  <c r="Y59" i="1" s="1"/>
  <c r="U61" i="1"/>
  <c r="W61" i="1"/>
  <c r="X62" i="1"/>
  <c r="U62" i="1"/>
  <c r="T62" i="1" s="1"/>
  <c r="Z62" i="1" s="1"/>
  <c r="Y62" i="1" s="1"/>
  <c r="W62" i="1"/>
  <c r="V62" i="1"/>
  <c r="V69" i="1"/>
  <c r="V67" i="1" s="1"/>
  <c r="U69" i="1"/>
  <c r="T69" i="1" s="1"/>
  <c r="Z69" i="1" s="1"/>
  <c r="Y69" i="1" s="1"/>
  <c r="X69" i="1"/>
  <c r="W69" i="1"/>
  <c r="E111" i="1"/>
  <c r="U13" i="1"/>
  <c r="V15" i="1"/>
  <c r="W16" i="1"/>
  <c r="W14" i="1" s="1"/>
  <c r="U16" i="1"/>
  <c r="T16" i="1" s="1"/>
  <c r="Z16" i="1" s="1"/>
  <c r="Y16" i="1" s="1"/>
  <c r="X18" i="1"/>
  <c r="V19" i="1"/>
  <c r="U20" i="1"/>
  <c r="T20" i="1" s="1"/>
  <c r="Z20" i="1" s="1"/>
  <c r="Y20" i="1" s="1"/>
  <c r="W21" i="1"/>
  <c r="V21" i="1"/>
  <c r="V25" i="1"/>
  <c r="U25" i="1"/>
  <c r="T25" i="1" s="1"/>
  <c r="Z25" i="1" s="1"/>
  <c r="Y25" i="1" s="1"/>
  <c r="U26" i="1"/>
  <c r="T26" i="1" s="1"/>
  <c r="Z26" i="1" s="1"/>
  <c r="Y26" i="1" s="1"/>
  <c r="U29" i="1"/>
  <c r="X31" i="1"/>
  <c r="T42" i="1"/>
  <c r="Z42" i="1" s="1"/>
  <c r="Y42" i="1" s="1"/>
  <c r="U63" i="1"/>
  <c r="X63" i="1"/>
  <c r="W63" i="1"/>
  <c r="V63" i="1"/>
  <c r="W89" i="1"/>
  <c r="V89" i="1"/>
  <c r="V88" i="1" s="1"/>
  <c r="U89" i="1"/>
  <c r="T39" i="1"/>
  <c r="Z39" i="1" s="1"/>
  <c r="Y39" i="1" s="1"/>
  <c r="U102" i="1"/>
  <c r="X35" i="1"/>
  <c r="X38" i="1"/>
  <c r="V43" i="1"/>
  <c r="T43" i="1" s="1"/>
  <c r="Z43" i="1" s="1"/>
  <c r="Y43" i="1" s="1"/>
  <c r="U44" i="1"/>
  <c r="V47" i="1"/>
  <c r="T47" i="1" s="1"/>
  <c r="Z47" i="1" s="1"/>
  <c r="Y47" i="1" s="1"/>
  <c r="U48" i="1"/>
  <c r="V53" i="1"/>
  <c r="W56" i="1"/>
  <c r="T56" i="1" s="1"/>
  <c r="Z56" i="1" s="1"/>
  <c r="Y56" i="1" s="1"/>
  <c r="W66" i="1"/>
  <c r="X67" i="1"/>
  <c r="T72" i="1"/>
  <c r="Z72" i="1" s="1"/>
  <c r="Y72" i="1" s="1"/>
  <c r="T74" i="1"/>
  <c r="T81" i="1"/>
  <c r="Z81" i="1" s="1"/>
  <c r="Y81" i="1" s="1"/>
  <c r="W90" i="1"/>
  <c r="V90" i="1"/>
  <c r="U90" i="1"/>
  <c r="T90" i="1" s="1"/>
  <c r="Z90" i="1" s="1"/>
  <c r="W23" i="1"/>
  <c r="W27" i="1"/>
  <c r="W32" i="1"/>
  <c r="T32" i="1" s="1"/>
  <c r="Z32" i="1" s="1"/>
  <c r="Y32" i="1" s="1"/>
  <c r="U35" i="1"/>
  <c r="X37" i="1"/>
  <c r="U38" i="1"/>
  <c r="T38" i="1" s="1"/>
  <c r="Z38" i="1" s="1"/>
  <c r="Y38" i="1" s="1"/>
  <c r="U41" i="1"/>
  <c r="T41" i="1" s="1"/>
  <c r="Z41" i="1" s="1"/>
  <c r="Y41" i="1" s="1"/>
  <c r="W42" i="1"/>
  <c r="V44" i="1"/>
  <c r="W47" i="1"/>
  <c r="V48" i="1"/>
  <c r="W49" i="1"/>
  <c r="U49" i="1"/>
  <c r="U52" i="1"/>
  <c r="U54" i="1"/>
  <c r="W55" i="1"/>
  <c r="X56" i="1"/>
  <c r="X58" i="1"/>
  <c r="U60" i="1"/>
  <c r="T60" i="1" s="1"/>
  <c r="Z60" i="1" s="1"/>
  <c r="Y60" i="1" s="1"/>
  <c r="W70" i="1"/>
  <c r="V70" i="1"/>
  <c r="T70" i="1" s="1"/>
  <c r="Z70" i="1" s="1"/>
  <c r="Y70" i="1" s="1"/>
  <c r="X77" i="1"/>
  <c r="U77" i="1"/>
  <c r="T78" i="1"/>
  <c r="Z78" i="1" s="1"/>
  <c r="Y78" i="1" s="1"/>
  <c r="W80" i="1"/>
  <c r="V80" i="1"/>
  <c r="U80" i="1"/>
  <c r="T80" i="1" s="1"/>
  <c r="Z80" i="1" s="1"/>
  <c r="Y80" i="1" s="1"/>
  <c r="V83" i="1"/>
  <c r="W87" i="1"/>
  <c r="V87" i="1"/>
  <c r="U87" i="1"/>
  <c r="T87" i="1" s="1"/>
  <c r="Z87" i="1" s="1"/>
  <c r="Y87" i="1" s="1"/>
  <c r="X90" i="1"/>
  <c r="V92" i="1"/>
  <c r="V94" i="1"/>
  <c r="U94" i="1"/>
  <c r="W94" i="1"/>
  <c r="V96" i="1"/>
  <c r="V98" i="1"/>
  <c r="U98" i="1"/>
  <c r="T98" i="1" s="1"/>
  <c r="Z98" i="1" s="1"/>
  <c r="Y98" i="1" s="1"/>
  <c r="W98" i="1"/>
  <c r="W39" i="1"/>
  <c r="W41" i="1"/>
  <c r="W34" i="1" s="1"/>
  <c r="W44" i="1"/>
  <c r="W48" i="1"/>
  <c r="X50" i="1"/>
  <c r="W54" i="1"/>
  <c r="W53" i="1" s="1"/>
  <c r="U57" i="1"/>
  <c r="V60" i="1"/>
  <c r="X61" i="1"/>
  <c r="T83" i="1"/>
  <c r="T103" i="1"/>
  <c r="W104" i="1"/>
  <c r="V104" i="1"/>
  <c r="U104" i="1"/>
  <c r="X104" i="1"/>
  <c r="Y66" i="1"/>
  <c r="U68" i="1"/>
  <c r="W75" i="1"/>
  <c r="V75" i="1"/>
  <c r="U75" i="1"/>
  <c r="V79" i="1"/>
  <c r="U79" i="1"/>
  <c r="T79" i="1" s="1"/>
  <c r="Z79" i="1" s="1"/>
  <c r="Y79" i="1" s="1"/>
  <c r="X83" i="1"/>
  <c r="V86" i="1"/>
  <c r="U86" i="1"/>
  <c r="T86" i="1" s="1"/>
  <c r="Z86" i="1" s="1"/>
  <c r="Y86" i="1" s="1"/>
  <c r="X92" i="1"/>
  <c r="X91" i="1" s="1"/>
  <c r="W100" i="1"/>
  <c r="V100" i="1"/>
  <c r="U100" i="1"/>
  <c r="V102" i="1"/>
  <c r="U108" i="1"/>
  <c r="X110" i="1"/>
  <c r="T85" i="1"/>
  <c r="Z85" i="1" s="1"/>
  <c r="Y85" i="1" s="1"/>
  <c r="W95" i="1"/>
  <c r="V95" i="1"/>
  <c r="X96" i="1"/>
  <c r="X101" i="1"/>
  <c r="X99" i="1" s="1"/>
  <c r="W109" i="1"/>
  <c r="W107" i="1" s="1"/>
  <c r="V109" i="1"/>
  <c r="V107" i="1" s="1"/>
  <c r="U109" i="1"/>
  <c r="T109" i="1" s="1"/>
  <c r="Z109" i="1" s="1"/>
  <c r="Y109" i="1" s="1"/>
  <c r="V101" i="1"/>
  <c r="X103" i="1"/>
  <c r="V105" i="1"/>
  <c r="T105" i="1" s="1"/>
  <c r="Z105" i="1" s="1"/>
  <c r="Y105" i="1" s="1"/>
  <c r="W106" i="1"/>
  <c r="T106" i="1" s="1"/>
  <c r="Z106" i="1" s="1"/>
  <c r="Y106" i="1" s="1"/>
  <c r="X108" i="1"/>
  <c r="V110" i="1"/>
  <c r="T110" i="1" s="1"/>
  <c r="Z110" i="1" s="1"/>
  <c r="Y110" i="1" s="1"/>
  <c r="W71" i="1"/>
  <c r="W67" i="1" s="1"/>
  <c r="W77" i="1"/>
  <c r="W81" i="1"/>
  <c r="W83" i="1"/>
  <c r="W82" i="1" s="1"/>
  <c r="W92" i="1"/>
  <c r="T92" i="1" s="1"/>
  <c r="W96" i="1"/>
  <c r="T96" i="1" s="1"/>
  <c r="Z96" i="1" s="1"/>
  <c r="Y96" i="1" s="1"/>
  <c r="W101" i="1"/>
  <c r="W105" i="1"/>
  <c r="W110" i="1"/>
  <c r="Z92" i="1" l="1"/>
  <c r="W73" i="1"/>
  <c r="Z103" i="1"/>
  <c r="T94" i="1"/>
  <c r="Z94" i="1" s="1"/>
  <c r="Y94" i="1" s="1"/>
  <c r="U91" i="1"/>
  <c r="T101" i="1"/>
  <c r="Z101" i="1" s="1"/>
  <c r="Y101" i="1" s="1"/>
  <c r="U88" i="1"/>
  <c r="T88" i="1"/>
  <c r="V45" i="1"/>
  <c r="X102" i="1"/>
  <c r="U107" i="1"/>
  <c r="T108" i="1"/>
  <c r="V99" i="1"/>
  <c r="T75" i="1"/>
  <c r="Z75" i="1" s="1"/>
  <c r="Y75" i="1" s="1"/>
  <c r="T68" i="1"/>
  <c r="U67" i="1"/>
  <c r="V91" i="1"/>
  <c r="T49" i="1"/>
  <c r="Z49" i="1" s="1"/>
  <c r="Y49" i="1" s="1"/>
  <c r="W22" i="1"/>
  <c r="T71" i="1"/>
  <c r="Z71" i="1" s="1"/>
  <c r="Y71" i="1" s="1"/>
  <c r="X34" i="1"/>
  <c r="W88" i="1"/>
  <c r="T63" i="1"/>
  <c r="Z63" i="1" s="1"/>
  <c r="Y63" i="1" s="1"/>
  <c r="V14" i="1"/>
  <c r="T50" i="1"/>
  <c r="Z50" i="1" s="1"/>
  <c r="Y50" i="1" s="1"/>
  <c r="T31" i="1"/>
  <c r="Z31" i="1" s="1"/>
  <c r="Y31" i="1" s="1"/>
  <c r="T15" i="1"/>
  <c r="U14" i="1"/>
  <c r="U45" i="1"/>
  <c r="T46" i="1"/>
  <c r="T21" i="1"/>
  <c r="Z21" i="1" s="1"/>
  <c r="Y21" i="1" s="1"/>
  <c r="T82" i="1"/>
  <c r="Z83" i="1"/>
  <c r="T77" i="1"/>
  <c r="Z77" i="1" s="1"/>
  <c r="Y77" i="1" s="1"/>
  <c r="T54" i="1"/>
  <c r="U53" i="1"/>
  <c r="U73" i="1"/>
  <c r="V34" i="1"/>
  <c r="W91" i="1"/>
  <c r="U99" i="1"/>
  <c r="T100" i="1"/>
  <c r="T104" i="1"/>
  <c r="Z104" i="1" s="1"/>
  <c r="Y104" i="1" s="1"/>
  <c r="T52" i="1"/>
  <c r="U51" i="1"/>
  <c r="Z88" i="1"/>
  <c r="Y90" i="1"/>
  <c r="Y88" i="1" s="1"/>
  <c r="T48" i="1"/>
  <c r="Z48" i="1" s="1"/>
  <c r="Y48" i="1" s="1"/>
  <c r="U22" i="1"/>
  <c r="Z23" i="1"/>
  <c r="X107" i="1"/>
  <c r="W102" i="1"/>
  <c r="W99" i="1"/>
  <c r="V73" i="1"/>
  <c r="U82" i="1"/>
  <c r="T58" i="1"/>
  <c r="V82" i="1"/>
  <c r="U34" i="1"/>
  <c r="T35" i="1"/>
  <c r="T73" i="1"/>
  <c r="Z74" i="1"/>
  <c r="T44" i="1"/>
  <c r="Z44" i="1" s="1"/>
  <c r="Y44" i="1" s="1"/>
  <c r="T29" i="1"/>
  <c r="Z29" i="1" s="1"/>
  <c r="Y29" i="1" s="1"/>
  <c r="T13" i="1"/>
  <c r="U12" i="1"/>
  <c r="T61" i="1"/>
  <c r="Z61" i="1" s="1"/>
  <c r="Y61" i="1" s="1"/>
  <c r="T65" i="1"/>
  <c r="Z65" i="1" s="1"/>
  <c r="Y65" i="1" s="1"/>
  <c r="W45" i="1"/>
  <c r="W111" i="1" s="1"/>
  <c r="T18" i="1"/>
  <c r="Z18" i="1" s="1"/>
  <c r="Y18" i="1" s="1"/>
  <c r="T36" i="1"/>
  <c r="Z36" i="1" s="1"/>
  <c r="Y36" i="1" s="1"/>
  <c r="X111" i="1" l="1"/>
  <c r="Z52" i="1"/>
  <c r="T51" i="1"/>
  <c r="Z22" i="1"/>
  <c r="Y23" i="1"/>
  <c r="Y22" i="1" s="1"/>
  <c r="Z54" i="1"/>
  <c r="T53" i="1"/>
  <c r="V111" i="1"/>
  <c r="Z108" i="1"/>
  <c r="T107" i="1"/>
  <c r="U111" i="1"/>
  <c r="Y74" i="1"/>
  <c r="Y73" i="1" s="1"/>
  <c r="Z73" i="1"/>
  <c r="T22" i="1"/>
  <c r="T14" i="1"/>
  <c r="Z15" i="1"/>
  <c r="T67" i="1"/>
  <c r="Z68" i="1"/>
  <c r="T102" i="1"/>
  <c r="Z91" i="1"/>
  <c r="Y92" i="1"/>
  <c r="Y91" i="1" s="1"/>
  <c r="Z35" i="1"/>
  <c r="T34" i="1"/>
  <c r="Z13" i="1"/>
  <c r="T12" i="1"/>
  <c r="Z58" i="1"/>
  <c r="T57" i="1"/>
  <c r="Z100" i="1"/>
  <c r="T99" i="1"/>
  <c r="Y83" i="1"/>
  <c r="Y82" i="1" s="1"/>
  <c r="Z82" i="1"/>
  <c r="Z46" i="1"/>
  <c r="T45" i="1"/>
  <c r="Y103" i="1"/>
  <c r="Z102" i="1"/>
  <c r="Y102" i="1" s="1"/>
  <c r="T91" i="1"/>
  <c r="T111" i="1" l="1"/>
  <c r="Y108" i="1"/>
  <c r="Z107" i="1"/>
  <c r="Y107" i="1" s="1"/>
  <c r="Z53" i="1"/>
  <c r="Y54" i="1"/>
  <c r="Y53" i="1" s="1"/>
  <c r="Y52" i="1"/>
  <c r="Y51" i="1" s="1"/>
  <c r="Z51" i="1"/>
  <c r="Z45" i="1"/>
  <c r="Y46" i="1"/>
  <c r="Y45" i="1" s="1"/>
  <c r="Z99" i="1"/>
  <c r="Y99" i="1" s="1"/>
  <c r="Y100" i="1"/>
  <c r="Z12" i="1"/>
  <c r="Y13" i="1"/>
  <c r="Y12" i="1" s="1"/>
  <c r="Y15" i="1"/>
  <c r="Y14" i="1" s="1"/>
  <c r="Z14" i="1"/>
  <c r="Y58" i="1"/>
  <c r="Y57" i="1" s="1"/>
  <c r="Z57" i="1"/>
  <c r="Y35" i="1"/>
  <c r="Y34" i="1" s="1"/>
  <c r="Z34" i="1"/>
  <c r="Y68" i="1"/>
  <c r="Z67" i="1"/>
  <c r="Y67" i="1" s="1"/>
  <c r="Y111" i="1" l="1"/>
  <c r="Z111" i="1"/>
</calcChain>
</file>

<file path=xl/sharedStrings.xml><?xml version="1.0" encoding="utf-8"?>
<sst xmlns="http://schemas.openxmlformats.org/spreadsheetml/2006/main" count="575" uniqueCount="160">
  <si>
    <t>Размер финансового обеспечения фельдшерско-акушерских пунктов на 2023 год</t>
  </si>
  <si>
    <t>Наименование МО и ФАП</t>
  </si>
  <si>
    <t>Лицензия</t>
  </si>
  <si>
    <t>Численность обслуживаемого населения (чел.)</t>
  </si>
  <si>
    <t>Размер финансового обеспечения по РФ на 2023 год (тыс. руб.)</t>
  </si>
  <si>
    <t>Штатная численность</t>
  </si>
  <si>
    <t>По приказу Минздравсоцразвития РФ от 15.05.2012г. №543н</t>
  </si>
  <si>
    <t>Всего размер финансового обеспечения по РТ на 2023 год (тыс. руб.)</t>
  </si>
  <si>
    <t>Тариф на 10 месяцев 2023 г. для фапов с новыми вводами 12 месяцев для без ввода</t>
  </si>
  <si>
    <t>Тариф на 2 месяца 2023 г. для фапов которые вводятся в конце года</t>
  </si>
  <si>
    <t xml:space="preserve">1 квартал </t>
  </si>
  <si>
    <t>2 квартал</t>
  </si>
  <si>
    <t>3 квартал</t>
  </si>
  <si>
    <t>4 квартал</t>
  </si>
  <si>
    <t>Утвержденная штатная численность</t>
  </si>
  <si>
    <r>
      <t xml:space="preserve">в соответствии с приказом </t>
    </r>
    <r>
      <rPr>
        <b/>
        <sz val="10"/>
        <color theme="1"/>
        <rFont val="Times New Roman"/>
        <family val="1"/>
        <charset val="204"/>
      </rPr>
      <t>Минздравсоцразвития России от 15.05.2012г. №543н</t>
    </r>
  </si>
  <si>
    <t>отклонение</t>
  </si>
  <si>
    <t>соответствует приказу ( + ), не соответствует приказу ( - )</t>
  </si>
  <si>
    <t>коэффициенты специфики не соответствует приказу равен 0,900, соответствует приказу равен 1,000</t>
  </si>
  <si>
    <t>соответствует приказу (+), не соответствует приказу (-)</t>
  </si>
  <si>
    <t>тариф с 1 квартал 2023 г</t>
  </si>
  <si>
    <t>тариф с 2 квартала 2023 г</t>
  </si>
  <si>
    <t>тариф с 3 квартала 2023 г</t>
  </si>
  <si>
    <t>тариф с 4 квартала 2023 г</t>
  </si>
  <si>
    <t>ГБУЗ РТ "Бай-Тайгинская ЦКБ"</t>
  </si>
  <si>
    <t>ФАП с. Дружба (Ээр-Хавакский)</t>
  </si>
  <si>
    <t>ЛО-17-01-000441 от 18.05.2018г.</t>
  </si>
  <si>
    <t>-</t>
  </si>
  <si>
    <t>ГБУЗ РТ «Барун-Хемчикский ММЦ»</t>
  </si>
  <si>
    <t>ФАП с. Аксы-Барлык</t>
  </si>
  <si>
    <t>ЛО-17-01-000501 от 07.06.2019г.</t>
  </si>
  <si>
    <t>ФАП с. Аянгаты</t>
  </si>
  <si>
    <t>+</t>
  </si>
  <si>
    <t>ФАП с. Барлык</t>
  </si>
  <si>
    <t>ФАП с. Бижиктиг-Хая</t>
  </si>
  <si>
    <t>ФАП с. Дон-Терезин (Акский)</t>
  </si>
  <si>
    <t>ФАП с. Хонделен</t>
  </si>
  <si>
    <t>ФАП с. Шекпээр</t>
  </si>
  <si>
    <t>ГБУЗ РТ «Дзун-Хемчикская ММЦ»</t>
  </si>
  <si>
    <r>
      <t>ФАП</t>
    </r>
    <r>
      <rPr>
        <sz val="10"/>
        <color rgb="FF000000"/>
        <rFont val="Times New Roman"/>
        <family val="1"/>
        <charset val="204"/>
      </rPr>
      <t xml:space="preserve"> Бажын-Алаак</t>
    </r>
    <r>
      <rPr>
        <sz val="10"/>
        <color theme="1"/>
        <rFont val="Times New Roman"/>
        <family val="1"/>
        <charset val="204"/>
      </rPr>
      <t xml:space="preserve"> (Чаданский)</t>
    </r>
  </si>
  <si>
    <t>ЛО-17-01-000509 от 23.07.2019г.</t>
  </si>
  <si>
    <r>
      <t>ФАП</t>
    </r>
    <r>
      <rPr>
        <sz val="10"/>
        <color rgb="FF000000"/>
        <rFont val="Times New Roman"/>
        <family val="1"/>
        <charset val="204"/>
      </rPr>
      <t xml:space="preserve"> Баян-Тала</t>
    </r>
  </si>
  <si>
    <r>
      <t>ФАП</t>
    </r>
    <r>
      <rPr>
        <sz val="10"/>
        <color rgb="FF000000"/>
        <rFont val="Times New Roman"/>
        <family val="1"/>
        <charset val="204"/>
      </rPr>
      <t xml:space="preserve"> Ийме</t>
    </r>
  </si>
  <si>
    <r>
      <t>ФАП</t>
    </r>
    <r>
      <rPr>
        <sz val="10"/>
        <color rgb="FF000000"/>
        <rFont val="Times New Roman"/>
        <family val="1"/>
        <charset val="204"/>
      </rPr>
      <t xml:space="preserve"> Теве-Хая</t>
    </r>
  </si>
  <si>
    <t>ФАП Хайыракан</t>
  </si>
  <si>
    <t>ФАП Хондергей</t>
  </si>
  <si>
    <t>ФАП Хорум-Даг</t>
  </si>
  <si>
    <t>ФАП Чыраа-Бажы</t>
  </si>
  <si>
    <t>есть 1 ставка врача</t>
  </si>
  <si>
    <t>ФАП Чыргакы</t>
  </si>
  <si>
    <t>ФАП Шеми</t>
  </si>
  <si>
    <r>
      <t>ФАП</t>
    </r>
    <r>
      <rPr>
        <sz val="10"/>
        <color rgb="FF000000"/>
        <rFont val="Times New Roman"/>
        <family val="1"/>
        <charset val="204"/>
      </rPr>
      <t xml:space="preserve"> Элдиг-Хем</t>
    </r>
  </si>
  <si>
    <t>ГБУЗ РТ "Каа-Хемская ЦКБ"</t>
  </si>
  <si>
    <t>ФАП с.Бояровка</t>
  </si>
  <si>
    <t>ЛО-17-01-000516 от 05.08.2019г.</t>
  </si>
  <si>
    <t>ФАП с.Бурен-Бай-Хаак</t>
  </si>
  <si>
    <t>ФАП с.Бурен-Хем</t>
  </si>
  <si>
    <t>ФАП с.Дерзиг-Аксы</t>
  </si>
  <si>
    <t>ФАП с.Кок-Хаак</t>
  </si>
  <si>
    <t>ФАП с.Кундустуг</t>
  </si>
  <si>
    <t>ФАП с.Сизим</t>
  </si>
  <si>
    <t>ФАП с.Суг-Бажы</t>
  </si>
  <si>
    <t>ФАП с.Усть-Бурен</t>
  </si>
  <si>
    <t>ФАП с.Эржей</t>
  </si>
  <si>
    <t>ГБУЗ РТ "Кызылская ЦКБ"</t>
  </si>
  <si>
    <t>ФАП с.Кара-Хаак</t>
  </si>
  <si>
    <t>ЛО-17-01-000474 от 29.12.2018г.</t>
  </si>
  <si>
    <t>ФАП с Терлиг-Хая</t>
  </si>
  <si>
    <t>ФАП с.Усть-Элегест</t>
  </si>
  <si>
    <t>ФАП с. Шамбалыг</t>
  </si>
  <si>
    <t>ФАП с.Ээрбек</t>
  </si>
  <si>
    <t>ГБУЗ РТ "Монгун-Тайгинская ЦКБ"</t>
  </si>
  <si>
    <t>ФАП "Тоолайлыг"</t>
  </si>
  <si>
    <t>ЛД</t>
  </si>
  <si>
    <t>ЛО-17-01-000535 от 17.12.2019г.</t>
  </si>
  <si>
    <t>ГБУЗ РТ "Овюрская ЦКБ"</t>
  </si>
  <si>
    <t>ФАП Ак-Чыраа (Сарыг-Хольский)</t>
  </si>
  <si>
    <t>ЛО-17-01-000490 от 05.04.2019г.</t>
  </si>
  <si>
    <t>ФАП Чаа-Суур</t>
  </si>
  <si>
    <t>ФАП Солчур</t>
  </si>
  <si>
    <t>ГБУЗ РТ "Пий-Хемская ЦКБ"</t>
  </si>
  <si>
    <t>ФАП с.Аржаан</t>
  </si>
  <si>
    <t>ЛО-17-01-0003145 от 17.10.2019г.</t>
  </si>
  <si>
    <t>ФАП с.Билелиг</t>
  </si>
  <si>
    <t>ФАП с.Сесерлиг</t>
  </si>
  <si>
    <t>ФАП с.Суш</t>
  </si>
  <si>
    <t>ФАП с.Тарлаг</t>
  </si>
  <si>
    <t>ФАП с.Уюк</t>
  </si>
  <si>
    <t>ФАП с.Хадын</t>
  </si>
  <si>
    <t>ФАП с.Хут (Севинский)</t>
  </si>
  <si>
    <t>ФАП с.Шивилиг</t>
  </si>
  <si>
    <t>ГБУЗ РТ "Сут-Хольская ЦКБ"</t>
  </si>
  <si>
    <t>ФАП с. Ак-Даш</t>
  </si>
  <si>
    <t>ЛО-17-01-000444 от 30.05.2018г.</t>
  </si>
  <si>
    <t>ФАП с. Алдан-Маадыр</t>
  </si>
  <si>
    <t>ФАП с. Бора-Тайга</t>
  </si>
  <si>
    <t>ФАП с. Кара-Чыраа</t>
  </si>
  <si>
    <t>ФАП с. Кызыл-Тайга</t>
  </si>
  <si>
    <t>ГБУЗ "Тандинская ЦКБ" РТ</t>
  </si>
  <si>
    <r>
      <t>ФАП</t>
    </r>
    <r>
      <rPr>
        <sz val="10"/>
        <color theme="1"/>
        <rFont val="Times New Roman"/>
        <family val="1"/>
        <charset val="204"/>
      </rPr>
      <t xml:space="preserve"> с.Владимировка</t>
    </r>
    <r>
      <rPr>
        <sz val="10"/>
        <color rgb="FF000000"/>
        <rFont val="Times New Roman"/>
        <family val="1"/>
        <charset val="204"/>
      </rPr>
      <t xml:space="preserve"> (Арыг-Бажинский)</t>
    </r>
  </si>
  <si>
    <t>ЛО-17-01-000510 от 23.07.2019г.</t>
  </si>
  <si>
    <r>
      <t>ФАП</t>
    </r>
    <r>
      <rPr>
        <sz val="10"/>
        <color theme="1"/>
        <rFont val="Times New Roman"/>
        <family val="1"/>
        <charset val="204"/>
      </rPr>
      <t xml:space="preserve"> Дурген</t>
    </r>
  </si>
  <si>
    <r>
      <t>ФАП</t>
    </r>
    <r>
      <rPr>
        <sz val="10"/>
        <color theme="1"/>
        <rFont val="Times New Roman"/>
        <family val="1"/>
        <charset val="204"/>
      </rPr>
      <t xml:space="preserve"> Кочетово</t>
    </r>
  </si>
  <si>
    <r>
      <t>ФАП</t>
    </r>
    <r>
      <rPr>
        <sz val="10"/>
        <color theme="1"/>
        <rFont val="Times New Roman"/>
        <family val="1"/>
        <charset val="204"/>
      </rPr>
      <t xml:space="preserve"> Кызыл-Арыг</t>
    </r>
  </si>
  <si>
    <r>
      <t>ФАП</t>
    </r>
    <r>
      <rPr>
        <sz val="10"/>
        <color theme="1"/>
        <rFont val="Times New Roman"/>
        <family val="1"/>
        <charset val="204"/>
      </rPr>
      <t xml:space="preserve"> Межегей</t>
    </r>
  </si>
  <si>
    <r>
      <t>ФАП</t>
    </r>
    <r>
      <rPr>
        <sz val="10"/>
        <color theme="1"/>
        <rFont val="Times New Roman"/>
        <family val="1"/>
        <charset val="204"/>
      </rPr>
      <t xml:space="preserve"> с.Сосновка</t>
    </r>
  </si>
  <si>
    <r>
      <t>ФАП</t>
    </r>
    <r>
      <rPr>
        <sz val="10"/>
        <color theme="1"/>
        <rFont val="Times New Roman"/>
        <family val="1"/>
        <charset val="204"/>
      </rPr>
      <t xml:space="preserve"> Успенка</t>
    </r>
  </si>
  <si>
    <r>
      <t>ФАП</t>
    </r>
    <r>
      <rPr>
        <sz val="10"/>
        <color theme="1"/>
        <rFont val="Times New Roman"/>
        <family val="1"/>
        <charset val="204"/>
      </rPr>
      <t xml:space="preserve"> Усть-Хадын</t>
    </r>
  </si>
  <si>
    <t>ГБУЗ РТ "Тес-Хемская ЦКБ"</t>
  </si>
  <si>
    <t>новая лицензия ЛО-17-01-000540 от 23.01.2020г.</t>
  </si>
  <si>
    <t>ФАП Ак-Эрик (Кызыл-Чыраанский)</t>
  </si>
  <si>
    <t>ЛО-17-01-000469 от 10.12.2018г.</t>
  </si>
  <si>
    <t>ФАП Белдир-Арыг (Чыргаландинский)</t>
  </si>
  <si>
    <t xml:space="preserve">ФАП Берт-Даг </t>
  </si>
  <si>
    <t>ФАП Холь-Оожу (У-Шыгаанский)</t>
  </si>
  <si>
    <t xml:space="preserve">ФАП Шуурмак </t>
  </si>
  <si>
    <t>ГБУЗ РТ "Тоджинская ЦКБ"</t>
  </si>
  <si>
    <t xml:space="preserve"> </t>
  </si>
  <si>
    <t>ФАП с. Сыстыг-Хем</t>
  </si>
  <si>
    <t>АД</t>
  </si>
  <si>
    <t>ЛО-17-01-000498 от 13.05.2019г.</t>
  </si>
  <si>
    <t>ФАП с. Ырбан</t>
  </si>
  <si>
    <t>ГБУЗ РТ «Улуг-Хемский ММЦ им. А.Т. Балгана»</t>
  </si>
  <si>
    <t xml:space="preserve">ФАП с. Арыг-Бажы </t>
  </si>
  <si>
    <t>ЛО-17-01-000505 от 09.07.2019г.</t>
  </si>
  <si>
    <t xml:space="preserve">ФАП с. Арыскан </t>
  </si>
  <si>
    <t xml:space="preserve">ФАП с. Ийи-Тал </t>
  </si>
  <si>
    <t xml:space="preserve">ФАП с. Иштии-Хем </t>
  </si>
  <si>
    <t>ФАП с. Чодураа (Чаатинский)</t>
  </si>
  <si>
    <t xml:space="preserve">ФАП с.Эйлиг-Хем </t>
  </si>
  <si>
    <t xml:space="preserve">ФАП Эъжим </t>
  </si>
  <si>
    <t>ГБУЗ РТ "Чаа-Хольская ЦКБ"</t>
  </si>
  <si>
    <t>ФАП Булун-Терек (Кызыл-Дагский)</t>
  </si>
  <si>
    <t>ЛО-17-01-0004561 от 08.10.2019г.</t>
  </si>
  <si>
    <t>ФАП Шанчы</t>
  </si>
  <si>
    <t>ГБУЗ РТ " Чеди-Хольская ЦКБ"</t>
  </si>
  <si>
    <t>ФАП с.Ак-Тал (Хендергинский)</t>
  </si>
  <si>
    <t>ЛО-17-01-0004434 от 29.07.2019г.</t>
  </si>
  <si>
    <t>ФАП с.Сайлыг</t>
  </si>
  <si>
    <t>ФАП с.Чал-Кежиг</t>
  </si>
  <si>
    <t>ФАП с.Холчук</t>
  </si>
  <si>
    <t>ГБУЗ PT "Эрзинская ЦКБ"</t>
  </si>
  <si>
    <t>ФАП с. Бай-Даг</t>
  </si>
  <si>
    <t>ЛО-17-01-000412 от 21.05.2018г.</t>
  </si>
  <si>
    <t>ФАП с. Булун-Бажы (Сарыг-Булунский)</t>
  </si>
  <si>
    <t>ФАП с. Качык</t>
  </si>
  <si>
    <t>Всего</t>
  </si>
  <si>
    <t>от 100 до 900</t>
  </si>
  <si>
    <t>от 900 до 1500</t>
  </si>
  <si>
    <t xml:space="preserve">от 1500 до 2000 </t>
  </si>
  <si>
    <t>Коэффициент уровня (ФАП с численностью обслуживаемого населения свыше 2000 чел.) (Куровня)</t>
  </si>
  <si>
    <t>Приложение №53</t>
  </si>
  <si>
    <t>к Тарифному соглашению на 2023 год</t>
  </si>
  <si>
    <t>в том числе:</t>
  </si>
  <si>
    <t>485,8*</t>
  </si>
  <si>
    <r>
      <t xml:space="preserve">Коэффициент дифференциации по Постановлению Правительства РФ от </t>
    </r>
    <r>
      <rPr>
        <b/>
        <sz val="10"/>
        <color theme="1"/>
        <rFont val="Times New Roman"/>
        <family val="1"/>
        <charset val="204"/>
      </rPr>
      <t>05.05.2012г. №462</t>
    </r>
  </si>
  <si>
    <t>769,7*</t>
  </si>
  <si>
    <t>к Дополнительному соглашению №3</t>
  </si>
  <si>
    <t>Приложение №7</t>
  </si>
  <si>
    <t>* - сумма расчета на ноябрь-декабрь 2023 года с коэффициентом специфики 1,0, в связи с введением нового здания ФАП.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</si>
</sst>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"/>
    <numFmt numFmtId="166" formatCode="#,##0.000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/>
    <xf numFmtId="0" fontId="17" fillId="2" borderId="0" xfId="0" applyFont="1" applyFill="1"/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12" fillId="2" borderId="0" xfId="0" applyNumberFormat="1" applyFont="1" applyFill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20" fillId="0" borderId="0" xfId="0" applyFont="1"/>
    <xf numFmtId="0" fontId="12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12" fillId="0" borderId="0" xfId="0" applyFont="1" applyAlignment="1">
      <alignment horizontal="left"/>
    </xf>
    <xf numFmtId="0" fontId="19" fillId="2" borderId="5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5923B-170A-47AF-9734-A2A75822FFD5}">
  <dimension ref="A1:AD122"/>
  <sheetViews>
    <sheetView tabSelected="1" view="pageBreakPreview" zoomScale="98" zoomScaleNormal="98" zoomScaleSheetLayoutView="98" workbookViewId="0">
      <pane xSplit="4" ySplit="11" topLeftCell="E105" activePane="bottomRight" state="frozen"/>
      <selection pane="topRight" activeCell="E1" sqref="E1"/>
      <selection pane="bottomLeft" activeCell="A5" sqref="A5"/>
      <selection pane="bottomRight" activeCell="B112" sqref="B112"/>
    </sheetView>
  </sheetViews>
  <sheetFormatPr defaultColWidth="9.109375" defaultRowHeight="13.8" x14ac:dyDescent="0.3"/>
  <cols>
    <col min="1" max="1" width="5.6640625" style="1" customWidth="1"/>
    <col min="2" max="2" width="29.44140625" style="1" customWidth="1"/>
    <col min="3" max="3" width="7.33203125" style="1" hidden="1" customWidth="1"/>
    <col min="4" max="4" width="26.5546875" style="1" hidden="1" customWidth="1"/>
    <col min="5" max="5" width="8.44140625" style="1" customWidth="1"/>
    <col min="6" max="6" width="11.109375" style="1" customWidth="1"/>
    <col min="7" max="7" width="13.5546875" style="1" customWidth="1"/>
    <col min="8" max="8" width="11.109375" style="1" hidden="1" customWidth="1"/>
    <col min="9" max="10" width="10.88671875" style="1" hidden="1" customWidth="1"/>
    <col min="11" max="11" width="6.6640625" style="1" customWidth="1"/>
    <col min="12" max="12" width="8.44140625" style="1" customWidth="1"/>
    <col min="13" max="13" width="6.33203125" style="1" customWidth="1"/>
    <col min="14" max="14" width="9" style="1" customWidth="1"/>
    <col min="15" max="15" width="6.44140625" style="1" customWidth="1"/>
    <col min="16" max="16" width="9.33203125" style="1" customWidth="1"/>
    <col min="17" max="17" width="6.109375" style="1" customWidth="1"/>
    <col min="18" max="18" width="9.33203125" style="1" customWidth="1"/>
    <col min="19" max="20" width="12.44140625" style="1" customWidth="1"/>
    <col min="21" max="21" width="12.109375" style="1" customWidth="1"/>
    <col min="22" max="22" width="9.44140625" style="1" customWidth="1"/>
    <col min="23" max="23" width="10.33203125" style="1" customWidth="1"/>
    <col min="24" max="24" width="9.109375" style="1" customWidth="1"/>
    <col min="25" max="25" width="12.44140625" style="1" hidden="1" customWidth="1"/>
    <col min="26" max="26" width="12" style="1" hidden="1" customWidth="1"/>
    <col min="27" max="27" width="0" style="1" hidden="1" customWidth="1"/>
    <col min="28" max="28" width="9.109375" style="1"/>
    <col min="29" max="30" width="0" style="1" hidden="1" customWidth="1"/>
    <col min="31" max="16384" width="9.109375" style="1"/>
  </cols>
  <sheetData>
    <row r="1" spans="1:28" x14ac:dyDescent="0.3">
      <c r="U1" s="56" t="s">
        <v>158</v>
      </c>
      <c r="V1" s="56"/>
    </row>
    <row r="2" spans="1:28" x14ac:dyDescent="0.3">
      <c r="U2" s="53" t="s">
        <v>157</v>
      </c>
      <c r="V2" s="53"/>
    </row>
    <row r="3" spans="1:28" x14ac:dyDescent="0.3">
      <c r="U3" s="54"/>
      <c r="V3" s="54"/>
    </row>
    <row r="4" spans="1:28" ht="14.4" x14ac:dyDescent="0.3">
      <c r="U4" s="56" t="s">
        <v>151</v>
      </c>
      <c r="V4" s="56"/>
      <c r="W4" s="51"/>
      <c r="X4" s="52"/>
    </row>
    <row r="5" spans="1:28" ht="14.4" x14ac:dyDescent="0.3">
      <c r="U5" s="53" t="s">
        <v>152</v>
      </c>
      <c r="V5" s="53"/>
      <c r="W5" s="51"/>
      <c r="X5" s="52"/>
    </row>
    <row r="7" spans="1:28" ht="14.4" x14ac:dyDescent="0.3">
      <c r="E7" s="62" t="s">
        <v>0</v>
      </c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27"/>
    </row>
    <row r="8" spans="1:28" ht="15.75" customHeight="1" x14ac:dyDescent="0.3"/>
    <row r="9" spans="1:28" ht="25.5" customHeight="1" x14ac:dyDescent="0.3">
      <c r="A9" s="74"/>
      <c r="B9" s="60" t="s">
        <v>1</v>
      </c>
      <c r="C9" s="60"/>
      <c r="D9" s="60" t="s">
        <v>2</v>
      </c>
      <c r="E9" s="60" t="s">
        <v>3</v>
      </c>
      <c r="F9" s="60" t="s">
        <v>4</v>
      </c>
      <c r="G9" s="60" t="s">
        <v>155</v>
      </c>
      <c r="H9" s="60" t="s">
        <v>5</v>
      </c>
      <c r="I9" s="60"/>
      <c r="J9" s="60"/>
      <c r="K9" s="68" t="s">
        <v>6</v>
      </c>
      <c r="L9" s="69"/>
      <c r="M9" s="69"/>
      <c r="N9" s="69"/>
      <c r="O9" s="69"/>
      <c r="P9" s="69"/>
      <c r="Q9" s="69"/>
      <c r="R9" s="70"/>
      <c r="S9" s="57" t="s">
        <v>150</v>
      </c>
      <c r="T9" s="60" t="s">
        <v>7</v>
      </c>
      <c r="U9" s="68" t="s">
        <v>153</v>
      </c>
      <c r="V9" s="69"/>
      <c r="W9" s="69"/>
      <c r="X9" s="70"/>
      <c r="Y9" s="61" t="s">
        <v>7</v>
      </c>
      <c r="Z9" s="63" t="s">
        <v>8</v>
      </c>
      <c r="AA9" s="63" t="s">
        <v>9</v>
      </c>
      <c r="AB9" s="28"/>
    </row>
    <row r="10" spans="1:28" ht="15.75" customHeight="1" x14ac:dyDescent="0.3">
      <c r="A10" s="74"/>
      <c r="B10" s="60"/>
      <c r="C10" s="60"/>
      <c r="D10" s="60"/>
      <c r="E10" s="60"/>
      <c r="F10" s="60"/>
      <c r="G10" s="60"/>
      <c r="H10" s="29"/>
      <c r="I10" s="29"/>
      <c r="J10" s="29"/>
      <c r="K10" s="64" t="s">
        <v>10</v>
      </c>
      <c r="L10" s="65"/>
      <c r="M10" s="66" t="s">
        <v>11</v>
      </c>
      <c r="N10" s="67"/>
      <c r="O10" s="66" t="s">
        <v>12</v>
      </c>
      <c r="P10" s="67"/>
      <c r="Q10" s="66" t="s">
        <v>13</v>
      </c>
      <c r="R10" s="67"/>
      <c r="S10" s="58"/>
      <c r="T10" s="60"/>
      <c r="U10" s="71"/>
      <c r="V10" s="72"/>
      <c r="W10" s="72"/>
      <c r="X10" s="73"/>
      <c r="Y10" s="61"/>
      <c r="Z10" s="63"/>
      <c r="AA10" s="63"/>
      <c r="AB10" s="28"/>
    </row>
    <row r="11" spans="1:28" ht="116.25" customHeight="1" x14ac:dyDescent="0.3">
      <c r="A11" s="74"/>
      <c r="B11" s="60"/>
      <c r="C11" s="60"/>
      <c r="D11" s="60"/>
      <c r="E11" s="60"/>
      <c r="F11" s="60"/>
      <c r="G11" s="60"/>
      <c r="H11" s="29" t="s">
        <v>14</v>
      </c>
      <c r="I11" s="29" t="s">
        <v>15</v>
      </c>
      <c r="J11" s="29" t="s">
        <v>16</v>
      </c>
      <c r="K11" s="30" t="s">
        <v>17</v>
      </c>
      <c r="L11" s="31" t="s">
        <v>18</v>
      </c>
      <c r="M11" s="31" t="s">
        <v>19</v>
      </c>
      <c r="N11" s="31" t="s">
        <v>18</v>
      </c>
      <c r="O11" s="31" t="s">
        <v>19</v>
      </c>
      <c r="P11" s="31" t="s">
        <v>18</v>
      </c>
      <c r="Q11" s="31" t="s">
        <v>19</v>
      </c>
      <c r="R11" s="31" t="s">
        <v>18</v>
      </c>
      <c r="S11" s="59"/>
      <c r="T11" s="60"/>
      <c r="U11" s="29" t="s">
        <v>20</v>
      </c>
      <c r="V11" s="29" t="s">
        <v>21</v>
      </c>
      <c r="W11" s="29" t="s">
        <v>22</v>
      </c>
      <c r="X11" s="29" t="s">
        <v>23</v>
      </c>
      <c r="Y11" s="61"/>
      <c r="Z11" s="63"/>
      <c r="AA11" s="63"/>
      <c r="AB11" s="28"/>
    </row>
    <row r="12" spans="1:28" ht="15.75" customHeight="1" x14ac:dyDescent="0.3">
      <c r="A12" s="32">
        <v>1</v>
      </c>
      <c r="B12" s="33" t="s">
        <v>24</v>
      </c>
      <c r="C12" s="33"/>
      <c r="D12" s="33"/>
      <c r="E12" s="32">
        <f>SUM(E13)</f>
        <v>132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33"/>
      <c r="T12" s="34">
        <f>T13</f>
        <v>1809.2073599999999</v>
      </c>
      <c r="U12" s="34">
        <f>SUM(U13)</f>
        <v>452.30183999999997</v>
      </c>
      <c r="V12" s="34">
        <f>SUM(V13)</f>
        <v>452.30183999999997</v>
      </c>
      <c r="W12" s="34">
        <f t="shared" ref="W12:X12" si="0">SUM(W13)</f>
        <v>452.30183999999997</v>
      </c>
      <c r="X12" s="34">
        <f t="shared" si="0"/>
        <v>452.30183999999997</v>
      </c>
      <c r="Y12" s="35">
        <f>Y13</f>
        <v>1809.2073599999999</v>
      </c>
      <c r="Z12" s="10">
        <f>Z13</f>
        <v>1809.2073599999999</v>
      </c>
      <c r="AA12" s="10"/>
    </row>
    <row r="13" spans="1:28" ht="15.75" customHeight="1" x14ac:dyDescent="0.3">
      <c r="A13" s="2">
        <v>1</v>
      </c>
      <c r="B13" s="21" t="s">
        <v>25</v>
      </c>
      <c r="C13" s="21"/>
      <c r="D13" s="22" t="s">
        <v>26</v>
      </c>
      <c r="E13" s="11">
        <v>132</v>
      </c>
      <c r="F13" s="5">
        <f>F119</f>
        <v>1174.2</v>
      </c>
      <c r="G13" s="5">
        <v>1.712</v>
      </c>
      <c r="H13" s="6">
        <v>2.5</v>
      </c>
      <c r="I13" s="7">
        <v>1.5</v>
      </c>
      <c r="J13" s="8">
        <f>H13-I13</f>
        <v>1</v>
      </c>
      <c r="K13" s="8" t="s">
        <v>27</v>
      </c>
      <c r="L13" s="9">
        <v>0.9</v>
      </c>
      <c r="M13" s="9" t="s">
        <v>27</v>
      </c>
      <c r="N13" s="9">
        <v>0.9</v>
      </c>
      <c r="O13" s="9" t="s">
        <v>27</v>
      </c>
      <c r="P13" s="9">
        <v>0.9</v>
      </c>
      <c r="Q13" s="9" t="s">
        <v>27</v>
      </c>
      <c r="R13" s="9">
        <v>0.9</v>
      </c>
      <c r="S13" s="6">
        <v>1</v>
      </c>
      <c r="T13" s="7">
        <f>U13+V13+W13+X13</f>
        <v>1809.2073599999999</v>
      </c>
      <c r="U13" s="7">
        <f>(F13*G13*L13*S13)/12*3</f>
        <v>452.30183999999997</v>
      </c>
      <c r="V13" s="7">
        <f>(F13*G13*N13*S13)/12*3</f>
        <v>452.30183999999997</v>
      </c>
      <c r="W13" s="7">
        <f>(F13*G13*P13*S13)/12*3</f>
        <v>452.30183999999997</v>
      </c>
      <c r="X13" s="7">
        <f>(F13*G13*R13*S13)/12*3</f>
        <v>452.30183999999997</v>
      </c>
      <c r="Y13" s="35">
        <f>Z13</f>
        <v>1809.2073599999999</v>
      </c>
      <c r="Z13" s="10">
        <f>T13/12*12</f>
        <v>1809.2073599999999</v>
      </c>
      <c r="AA13" s="10"/>
    </row>
    <row r="14" spans="1:28" ht="25.5" customHeight="1" x14ac:dyDescent="0.3">
      <c r="A14" s="32">
        <v>2</v>
      </c>
      <c r="B14" s="36" t="s">
        <v>28</v>
      </c>
      <c r="C14" s="36"/>
      <c r="D14" s="37"/>
      <c r="E14" s="32">
        <f>SUM(E15:E21)</f>
        <v>5922</v>
      </c>
      <c r="F14" s="29"/>
      <c r="G14" s="29"/>
      <c r="H14" s="38"/>
      <c r="I14" s="29"/>
      <c r="J14" s="29"/>
      <c r="K14" s="29"/>
      <c r="L14" s="39"/>
      <c r="M14" s="39"/>
      <c r="N14" s="39"/>
      <c r="O14" s="39"/>
      <c r="P14" s="39"/>
      <c r="Q14" s="39"/>
      <c r="R14" s="39"/>
      <c r="S14" s="40"/>
      <c r="T14" s="41">
        <f>SUM(T15:T21)</f>
        <v>16757.432640000003</v>
      </c>
      <c r="U14" s="41">
        <f>SUM(U15:U21)</f>
        <v>4189.3581600000007</v>
      </c>
      <c r="V14" s="41">
        <f t="shared" ref="V14:X14" si="1">SUM(V15:V21)</f>
        <v>4189.3581600000007</v>
      </c>
      <c r="W14" s="41">
        <f t="shared" si="1"/>
        <v>4189.3581600000007</v>
      </c>
      <c r="X14" s="41">
        <f t="shared" si="1"/>
        <v>4189.3581600000007</v>
      </c>
      <c r="Y14" s="35">
        <f>SUM(Y15:Y21)</f>
        <v>16757.432640000003</v>
      </c>
      <c r="Z14" s="10">
        <f>SUM(Z15:Z21)</f>
        <v>16757.432640000003</v>
      </c>
      <c r="AA14" s="10"/>
    </row>
    <row r="15" spans="1:28" ht="15.75" customHeight="1" x14ac:dyDescent="0.3">
      <c r="A15" s="2">
        <v>1</v>
      </c>
      <c r="B15" s="3" t="s">
        <v>29</v>
      </c>
      <c r="C15" s="3"/>
      <c r="D15" s="4" t="s">
        <v>30</v>
      </c>
      <c r="E15" s="2">
        <v>915</v>
      </c>
      <c r="F15" s="5">
        <f>F120</f>
        <v>1860.3</v>
      </c>
      <c r="G15" s="5">
        <f>G13</f>
        <v>1.712</v>
      </c>
      <c r="H15" s="6">
        <v>6</v>
      </c>
      <c r="I15" s="7">
        <v>3</v>
      </c>
      <c r="J15" s="8">
        <f t="shared" ref="J15:J21" si="2">H15-I15</f>
        <v>3</v>
      </c>
      <c r="K15" s="8" t="s">
        <v>27</v>
      </c>
      <c r="L15" s="9">
        <f>$L$13</f>
        <v>0.9</v>
      </c>
      <c r="M15" s="9" t="s">
        <v>27</v>
      </c>
      <c r="N15" s="9">
        <v>0.9</v>
      </c>
      <c r="O15" s="9" t="s">
        <v>27</v>
      </c>
      <c r="P15" s="9">
        <v>0.9</v>
      </c>
      <c r="Q15" s="9" t="s">
        <v>27</v>
      </c>
      <c r="R15" s="9">
        <v>0.9</v>
      </c>
      <c r="S15" s="6">
        <v>1</v>
      </c>
      <c r="T15" s="7">
        <f t="shared" ref="T15:T78" si="3">U15+V15+W15+X15</f>
        <v>2866.3502400000002</v>
      </c>
      <c r="U15" s="7">
        <f t="shared" ref="U15:U78" si="4">(F15*G15*L15*S15)/12*3</f>
        <v>716.58756000000005</v>
      </c>
      <c r="V15" s="7">
        <f t="shared" ref="V15:V78" si="5">(F15*G15*N15*S15)/12*3</f>
        <v>716.58756000000005</v>
      </c>
      <c r="W15" s="7">
        <f t="shared" ref="W15:W78" si="6">(F15*G15*P15*S15)/12*3</f>
        <v>716.58756000000005</v>
      </c>
      <c r="X15" s="7">
        <f t="shared" ref="X15:X78" si="7">(F15*G15*R15*S15)/12*3</f>
        <v>716.58756000000005</v>
      </c>
      <c r="Y15" s="35">
        <f t="shared" ref="Y15:Y75" si="8">Z15</f>
        <v>2866.3502400000002</v>
      </c>
      <c r="Z15" s="10">
        <f t="shared" ref="Z15:Z65" si="9">T15/12*12</f>
        <v>2866.3502400000002</v>
      </c>
      <c r="AA15" s="10"/>
    </row>
    <row r="16" spans="1:28" ht="15.75" customHeight="1" x14ac:dyDescent="0.3">
      <c r="A16" s="2">
        <v>2</v>
      </c>
      <c r="B16" s="3" t="s">
        <v>31</v>
      </c>
      <c r="C16" s="3"/>
      <c r="D16" s="4" t="s">
        <v>30</v>
      </c>
      <c r="E16" s="2">
        <v>510</v>
      </c>
      <c r="F16" s="5">
        <f>F119</f>
        <v>1174.2</v>
      </c>
      <c r="G16" s="5">
        <f>G13</f>
        <v>1.712</v>
      </c>
      <c r="H16" s="6">
        <v>5</v>
      </c>
      <c r="I16" s="7">
        <v>1.5</v>
      </c>
      <c r="J16" s="8">
        <f t="shared" si="2"/>
        <v>3.5</v>
      </c>
      <c r="K16" s="8" t="s">
        <v>32</v>
      </c>
      <c r="L16" s="9">
        <v>1</v>
      </c>
      <c r="M16" s="9" t="s">
        <v>32</v>
      </c>
      <c r="N16" s="9">
        <v>1</v>
      </c>
      <c r="O16" s="9" t="s">
        <v>32</v>
      </c>
      <c r="P16" s="9">
        <v>1</v>
      </c>
      <c r="Q16" s="9" t="s">
        <v>32</v>
      </c>
      <c r="R16" s="9">
        <v>1</v>
      </c>
      <c r="S16" s="6">
        <v>1</v>
      </c>
      <c r="T16" s="7">
        <f t="shared" si="3"/>
        <v>2010.2304000000001</v>
      </c>
      <c r="U16" s="7">
        <f t="shared" si="4"/>
        <v>502.55760000000004</v>
      </c>
      <c r="V16" s="7">
        <f t="shared" si="5"/>
        <v>502.55760000000004</v>
      </c>
      <c r="W16" s="7">
        <f t="shared" si="6"/>
        <v>502.55760000000004</v>
      </c>
      <c r="X16" s="7">
        <f t="shared" si="7"/>
        <v>502.55760000000004</v>
      </c>
      <c r="Y16" s="35">
        <f t="shared" si="8"/>
        <v>2010.2304000000001</v>
      </c>
      <c r="Z16" s="10">
        <f t="shared" si="9"/>
        <v>2010.2304000000001</v>
      </c>
      <c r="AA16" s="10"/>
    </row>
    <row r="17" spans="1:28" ht="15.75" customHeight="1" x14ac:dyDescent="0.3">
      <c r="A17" s="2">
        <v>3</v>
      </c>
      <c r="B17" s="3" t="s">
        <v>33</v>
      </c>
      <c r="C17" s="3"/>
      <c r="D17" s="4" t="s">
        <v>30</v>
      </c>
      <c r="E17" s="2">
        <v>1450</v>
      </c>
      <c r="F17" s="5">
        <f>F120</f>
        <v>1860.3</v>
      </c>
      <c r="G17" s="5">
        <f>G13</f>
        <v>1.712</v>
      </c>
      <c r="H17" s="6">
        <v>6</v>
      </c>
      <c r="I17" s="7">
        <v>3</v>
      </c>
      <c r="J17" s="8">
        <f t="shared" si="2"/>
        <v>3</v>
      </c>
      <c r="K17" s="8" t="s">
        <v>32</v>
      </c>
      <c r="L17" s="9">
        <f>L16</f>
        <v>1</v>
      </c>
      <c r="M17" s="9" t="s">
        <v>32</v>
      </c>
      <c r="N17" s="9">
        <v>1</v>
      </c>
      <c r="O17" s="9" t="s">
        <v>32</v>
      </c>
      <c r="P17" s="9">
        <v>1</v>
      </c>
      <c r="Q17" s="9" t="s">
        <v>32</v>
      </c>
      <c r="R17" s="9">
        <v>1</v>
      </c>
      <c r="S17" s="6">
        <v>1</v>
      </c>
      <c r="T17" s="7">
        <f t="shared" si="3"/>
        <v>3184.8335999999999</v>
      </c>
      <c r="U17" s="7">
        <f t="shared" si="4"/>
        <v>796.20839999999998</v>
      </c>
      <c r="V17" s="7">
        <f t="shared" si="5"/>
        <v>796.20839999999998</v>
      </c>
      <c r="W17" s="7">
        <f t="shared" si="6"/>
        <v>796.20839999999998</v>
      </c>
      <c r="X17" s="7">
        <f t="shared" si="7"/>
        <v>796.20839999999998</v>
      </c>
      <c r="Y17" s="35">
        <f t="shared" si="8"/>
        <v>3184.8335999999999</v>
      </c>
      <c r="Z17" s="10">
        <f t="shared" si="9"/>
        <v>3184.8335999999999</v>
      </c>
      <c r="AA17" s="10"/>
    </row>
    <row r="18" spans="1:28" s="20" customFormat="1" ht="15.75" customHeight="1" x14ac:dyDescent="0.3">
      <c r="A18" s="11">
        <v>4</v>
      </c>
      <c r="B18" s="12" t="s">
        <v>34</v>
      </c>
      <c r="C18" s="12"/>
      <c r="D18" s="13" t="s">
        <v>30</v>
      </c>
      <c r="E18" s="11">
        <v>554</v>
      </c>
      <c r="F18" s="14">
        <f>F119</f>
        <v>1174.2</v>
      </c>
      <c r="G18" s="14">
        <f>G13</f>
        <v>1.712</v>
      </c>
      <c r="H18" s="15">
        <v>5</v>
      </c>
      <c r="I18" s="16">
        <v>1.5</v>
      </c>
      <c r="J18" s="17">
        <f t="shared" si="2"/>
        <v>3.5</v>
      </c>
      <c r="K18" s="17" t="s">
        <v>32</v>
      </c>
      <c r="L18" s="18">
        <v>1</v>
      </c>
      <c r="M18" s="18" t="s">
        <v>32</v>
      </c>
      <c r="N18" s="18">
        <v>1</v>
      </c>
      <c r="O18" s="18" t="s">
        <v>32</v>
      </c>
      <c r="P18" s="18">
        <v>1</v>
      </c>
      <c r="Q18" s="18" t="s">
        <v>32</v>
      </c>
      <c r="R18" s="18">
        <v>1</v>
      </c>
      <c r="S18" s="15">
        <v>1</v>
      </c>
      <c r="T18" s="7">
        <f t="shared" si="3"/>
        <v>2010.2304000000001</v>
      </c>
      <c r="U18" s="7">
        <f t="shared" si="4"/>
        <v>502.55760000000004</v>
      </c>
      <c r="V18" s="7">
        <f t="shared" si="5"/>
        <v>502.55760000000004</v>
      </c>
      <c r="W18" s="7">
        <f t="shared" si="6"/>
        <v>502.55760000000004</v>
      </c>
      <c r="X18" s="7">
        <f t="shared" si="7"/>
        <v>502.55760000000004</v>
      </c>
      <c r="Y18" s="35">
        <f t="shared" si="8"/>
        <v>2010.2304000000001</v>
      </c>
      <c r="Z18" s="10">
        <f t="shared" si="9"/>
        <v>2010.2304000000001</v>
      </c>
      <c r="AA18" s="19"/>
    </row>
    <row r="19" spans="1:28" s="20" customFormat="1" ht="15.75" customHeight="1" x14ac:dyDescent="0.3">
      <c r="A19" s="11">
        <v>5</v>
      </c>
      <c r="B19" s="12" t="s">
        <v>35</v>
      </c>
      <c r="C19" s="12"/>
      <c r="D19" s="13" t="s">
        <v>30</v>
      </c>
      <c r="E19" s="11">
        <v>767</v>
      </c>
      <c r="F19" s="14">
        <f>F119</f>
        <v>1174.2</v>
      </c>
      <c r="G19" s="14">
        <f>G13</f>
        <v>1.712</v>
      </c>
      <c r="H19" s="15">
        <v>5</v>
      </c>
      <c r="I19" s="16">
        <v>1.5</v>
      </c>
      <c r="J19" s="17">
        <f t="shared" si="2"/>
        <v>3.5</v>
      </c>
      <c r="K19" s="17" t="s">
        <v>27</v>
      </c>
      <c r="L19" s="18">
        <f t="shared" ref="L19:L21" si="10">$L$13</f>
        <v>0.9</v>
      </c>
      <c r="M19" s="18" t="s">
        <v>27</v>
      </c>
      <c r="N19" s="18">
        <v>0.9</v>
      </c>
      <c r="O19" s="18" t="s">
        <v>27</v>
      </c>
      <c r="P19" s="18">
        <v>0.9</v>
      </c>
      <c r="Q19" s="18" t="s">
        <v>27</v>
      </c>
      <c r="R19" s="18">
        <v>0.9</v>
      </c>
      <c r="S19" s="15">
        <v>1</v>
      </c>
      <c r="T19" s="7">
        <f t="shared" si="3"/>
        <v>1809.2073599999999</v>
      </c>
      <c r="U19" s="7">
        <f t="shared" si="4"/>
        <v>452.30183999999997</v>
      </c>
      <c r="V19" s="7">
        <f t="shared" si="5"/>
        <v>452.30183999999997</v>
      </c>
      <c r="W19" s="7">
        <f t="shared" si="6"/>
        <v>452.30183999999997</v>
      </c>
      <c r="X19" s="7">
        <f t="shared" si="7"/>
        <v>452.30183999999997</v>
      </c>
      <c r="Y19" s="35">
        <f t="shared" si="8"/>
        <v>1809.2073599999999</v>
      </c>
      <c r="Z19" s="10">
        <f t="shared" si="9"/>
        <v>1809.2073599999999</v>
      </c>
      <c r="AA19" s="19"/>
    </row>
    <row r="20" spans="1:28" s="20" customFormat="1" ht="15.75" customHeight="1" x14ac:dyDescent="0.3">
      <c r="A20" s="11">
        <v>6</v>
      </c>
      <c r="B20" s="12" t="s">
        <v>36</v>
      </c>
      <c r="C20" s="12"/>
      <c r="D20" s="13" t="s">
        <v>30</v>
      </c>
      <c r="E20" s="11">
        <v>547</v>
      </c>
      <c r="F20" s="14">
        <f>F119</f>
        <v>1174.2</v>
      </c>
      <c r="G20" s="14">
        <f>G13</f>
        <v>1.712</v>
      </c>
      <c r="H20" s="15">
        <v>5</v>
      </c>
      <c r="I20" s="16">
        <v>1.5</v>
      </c>
      <c r="J20" s="17">
        <f t="shared" si="2"/>
        <v>3.5</v>
      </c>
      <c r="K20" s="17" t="s">
        <v>32</v>
      </c>
      <c r="L20" s="18">
        <v>1</v>
      </c>
      <c r="M20" s="18" t="s">
        <v>32</v>
      </c>
      <c r="N20" s="18">
        <v>1</v>
      </c>
      <c r="O20" s="18" t="s">
        <v>32</v>
      </c>
      <c r="P20" s="18">
        <v>1</v>
      </c>
      <c r="Q20" s="18" t="s">
        <v>32</v>
      </c>
      <c r="R20" s="18">
        <v>1</v>
      </c>
      <c r="S20" s="15">
        <v>1</v>
      </c>
      <c r="T20" s="7">
        <f t="shared" si="3"/>
        <v>2010.2304000000001</v>
      </c>
      <c r="U20" s="7">
        <f t="shared" si="4"/>
        <v>502.55760000000004</v>
      </c>
      <c r="V20" s="7">
        <f t="shared" si="5"/>
        <v>502.55760000000004</v>
      </c>
      <c r="W20" s="7">
        <f t="shared" si="6"/>
        <v>502.55760000000004</v>
      </c>
      <c r="X20" s="7">
        <f t="shared" si="7"/>
        <v>502.55760000000004</v>
      </c>
      <c r="Y20" s="35">
        <f t="shared" si="8"/>
        <v>2010.2304000000001</v>
      </c>
      <c r="Z20" s="10">
        <f t="shared" si="9"/>
        <v>2010.2304000000001</v>
      </c>
      <c r="AA20" s="19"/>
    </row>
    <row r="21" spans="1:28" ht="15.75" customHeight="1" x14ac:dyDescent="0.3">
      <c r="A21" s="2">
        <v>7</v>
      </c>
      <c r="B21" s="3" t="s">
        <v>37</v>
      </c>
      <c r="C21" s="3"/>
      <c r="D21" s="4" t="s">
        <v>30</v>
      </c>
      <c r="E21" s="2">
        <v>1179</v>
      </c>
      <c r="F21" s="5">
        <f>F120</f>
        <v>1860.3</v>
      </c>
      <c r="G21" s="5">
        <f>G13</f>
        <v>1.712</v>
      </c>
      <c r="H21" s="6">
        <v>7</v>
      </c>
      <c r="I21" s="7">
        <v>3</v>
      </c>
      <c r="J21" s="8">
        <f t="shared" si="2"/>
        <v>4</v>
      </c>
      <c r="K21" s="8" t="s">
        <v>27</v>
      </c>
      <c r="L21" s="9">
        <f t="shared" si="10"/>
        <v>0.9</v>
      </c>
      <c r="M21" s="9" t="s">
        <v>27</v>
      </c>
      <c r="N21" s="9">
        <v>0.9</v>
      </c>
      <c r="O21" s="9" t="s">
        <v>27</v>
      </c>
      <c r="P21" s="9">
        <v>0.9</v>
      </c>
      <c r="Q21" s="9" t="s">
        <v>27</v>
      </c>
      <c r="R21" s="9">
        <v>0.9</v>
      </c>
      <c r="S21" s="6">
        <v>1</v>
      </c>
      <c r="T21" s="7">
        <f t="shared" si="3"/>
        <v>2866.3502400000002</v>
      </c>
      <c r="U21" s="7">
        <f t="shared" si="4"/>
        <v>716.58756000000005</v>
      </c>
      <c r="V21" s="7">
        <f t="shared" si="5"/>
        <v>716.58756000000005</v>
      </c>
      <c r="W21" s="7">
        <f t="shared" si="6"/>
        <v>716.58756000000005</v>
      </c>
      <c r="X21" s="7">
        <f t="shared" si="7"/>
        <v>716.58756000000005</v>
      </c>
      <c r="Y21" s="35">
        <f t="shared" si="8"/>
        <v>2866.3502400000002</v>
      </c>
      <c r="Z21" s="10">
        <f t="shared" si="9"/>
        <v>2866.3502400000002</v>
      </c>
      <c r="AA21" s="10"/>
    </row>
    <row r="22" spans="1:28" ht="25.5" customHeight="1" x14ac:dyDescent="0.3">
      <c r="A22" s="32">
        <v>3</v>
      </c>
      <c r="B22" s="36" t="s">
        <v>38</v>
      </c>
      <c r="C22" s="36"/>
      <c r="D22" s="37"/>
      <c r="E22" s="32">
        <f>SUM(E23:E33)</f>
        <v>10681</v>
      </c>
      <c r="F22" s="29"/>
      <c r="G22" s="29"/>
      <c r="H22" s="38"/>
      <c r="I22" s="29"/>
      <c r="J22" s="29"/>
      <c r="K22" s="29"/>
      <c r="L22" s="39"/>
      <c r="M22" s="39"/>
      <c r="N22" s="39"/>
      <c r="O22" s="39"/>
      <c r="P22" s="39"/>
      <c r="Q22" s="39"/>
      <c r="R22" s="39"/>
      <c r="S22" s="40"/>
      <c r="T22" s="41">
        <f>SUM(T23:T33)</f>
        <v>27316.894560000001</v>
      </c>
      <c r="U22" s="41">
        <f>SUM(U23:U33)</f>
        <v>6829.2236400000002</v>
      </c>
      <c r="V22" s="41">
        <f t="shared" ref="V22:X22" si="11">SUM(V23:V33)</f>
        <v>6829.2236400000002</v>
      </c>
      <c r="W22" s="41">
        <f t="shared" si="11"/>
        <v>6829.2236400000002</v>
      </c>
      <c r="X22" s="41">
        <f t="shared" si="11"/>
        <v>6829.2236400000002</v>
      </c>
      <c r="Y22" s="35">
        <f>SUM(Y23:Y33)</f>
        <v>27316.894560000001</v>
      </c>
      <c r="Z22" s="10">
        <f>SUM(Z23:Z33)</f>
        <v>27316.894560000001</v>
      </c>
      <c r="AA22" s="10"/>
    </row>
    <row r="23" spans="1:28" ht="15.75" customHeight="1" x14ac:dyDescent="0.3">
      <c r="A23" s="2">
        <v>1</v>
      </c>
      <c r="B23" s="3" t="s">
        <v>39</v>
      </c>
      <c r="C23" s="3"/>
      <c r="D23" s="4" t="s">
        <v>40</v>
      </c>
      <c r="E23" s="2">
        <v>1476</v>
      </c>
      <c r="F23" s="5">
        <f>F120</f>
        <v>1860.3</v>
      </c>
      <c r="G23" s="5">
        <f>G13</f>
        <v>1.712</v>
      </c>
      <c r="H23" s="6">
        <v>6</v>
      </c>
      <c r="I23" s="7">
        <v>3</v>
      </c>
      <c r="J23" s="8">
        <f>H23-I23</f>
        <v>3</v>
      </c>
      <c r="K23" s="8" t="s">
        <v>27</v>
      </c>
      <c r="L23" s="9">
        <f t="shared" ref="L23:L33" si="12">$L$13</f>
        <v>0.9</v>
      </c>
      <c r="M23" s="9" t="s">
        <v>27</v>
      </c>
      <c r="N23" s="9">
        <v>0.9</v>
      </c>
      <c r="O23" s="9" t="s">
        <v>27</v>
      </c>
      <c r="P23" s="9">
        <v>0.9</v>
      </c>
      <c r="Q23" s="9" t="s">
        <v>27</v>
      </c>
      <c r="R23" s="9">
        <v>0.9</v>
      </c>
      <c r="S23" s="6">
        <v>1</v>
      </c>
      <c r="T23" s="7">
        <f t="shared" si="3"/>
        <v>2866.3502400000002</v>
      </c>
      <c r="U23" s="7">
        <f t="shared" si="4"/>
        <v>716.58756000000005</v>
      </c>
      <c r="V23" s="7">
        <f t="shared" si="5"/>
        <v>716.58756000000005</v>
      </c>
      <c r="W23" s="7">
        <f t="shared" si="6"/>
        <v>716.58756000000005</v>
      </c>
      <c r="X23" s="7">
        <f t="shared" si="7"/>
        <v>716.58756000000005</v>
      </c>
      <c r="Y23" s="35">
        <f t="shared" si="8"/>
        <v>2866.3502400000002</v>
      </c>
      <c r="Z23" s="10">
        <f t="shared" si="9"/>
        <v>2866.3502400000002</v>
      </c>
      <c r="AA23" s="10"/>
    </row>
    <row r="24" spans="1:28" ht="15.75" customHeight="1" x14ac:dyDescent="0.3">
      <c r="A24" s="2">
        <v>2</v>
      </c>
      <c r="B24" s="3" t="s">
        <v>41</v>
      </c>
      <c r="C24" s="3"/>
      <c r="D24" s="4" t="s">
        <v>40</v>
      </c>
      <c r="E24" s="2">
        <v>696</v>
      </c>
      <c r="F24" s="5">
        <f>F119</f>
        <v>1174.2</v>
      </c>
      <c r="G24" s="5">
        <f>G13</f>
        <v>1.712</v>
      </c>
      <c r="H24" s="6">
        <v>3.5</v>
      </c>
      <c r="I24" s="7">
        <v>1.5</v>
      </c>
      <c r="J24" s="8">
        <f t="shared" ref="J24:J33" si="13">H24-I24</f>
        <v>2</v>
      </c>
      <c r="K24" s="8" t="s">
        <v>27</v>
      </c>
      <c r="L24" s="9">
        <f>$L$13</f>
        <v>0.9</v>
      </c>
      <c r="M24" s="9" t="s">
        <v>27</v>
      </c>
      <c r="N24" s="9">
        <v>0.9</v>
      </c>
      <c r="O24" s="9" t="s">
        <v>27</v>
      </c>
      <c r="P24" s="9">
        <v>0.9</v>
      </c>
      <c r="Q24" s="9" t="s">
        <v>27</v>
      </c>
      <c r="R24" s="9">
        <v>0.9</v>
      </c>
      <c r="S24" s="6">
        <v>1</v>
      </c>
      <c r="T24" s="7">
        <f t="shared" si="3"/>
        <v>1809.2073599999999</v>
      </c>
      <c r="U24" s="7">
        <f t="shared" si="4"/>
        <v>452.30183999999997</v>
      </c>
      <c r="V24" s="7">
        <f t="shared" si="5"/>
        <v>452.30183999999997</v>
      </c>
      <c r="W24" s="7">
        <f t="shared" si="6"/>
        <v>452.30183999999997</v>
      </c>
      <c r="X24" s="7">
        <f t="shared" si="7"/>
        <v>452.30183999999997</v>
      </c>
      <c r="Y24" s="35">
        <f t="shared" si="8"/>
        <v>1809.2073599999999</v>
      </c>
      <c r="Z24" s="10">
        <f t="shared" si="9"/>
        <v>1809.2073599999999</v>
      </c>
      <c r="AA24" s="42"/>
      <c r="AB24" s="43"/>
    </row>
    <row r="25" spans="1:28" ht="15.75" customHeight="1" x14ac:dyDescent="0.3">
      <c r="A25" s="2">
        <v>3</v>
      </c>
      <c r="B25" s="3" t="s">
        <v>42</v>
      </c>
      <c r="C25" s="3"/>
      <c r="D25" s="4" t="s">
        <v>40</v>
      </c>
      <c r="E25" s="2">
        <v>614</v>
      </c>
      <c r="F25" s="5">
        <f>F119</f>
        <v>1174.2</v>
      </c>
      <c r="G25" s="5">
        <f>G13</f>
        <v>1.712</v>
      </c>
      <c r="H25" s="6">
        <v>5</v>
      </c>
      <c r="I25" s="7">
        <v>1.5</v>
      </c>
      <c r="J25" s="8">
        <f t="shared" si="13"/>
        <v>3.5</v>
      </c>
      <c r="K25" s="8" t="s">
        <v>27</v>
      </c>
      <c r="L25" s="9">
        <f t="shared" si="12"/>
        <v>0.9</v>
      </c>
      <c r="M25" s="9" t="s">
        <v>27</v>
      </c>
      <c r="N25" s="9">
        <v>0.9</v>
      </c>
      <c r="O25" s="9" t="s">
        <v>27</v>
      </c>
      <c r="P25" s="9">
        <v>0.9</v>
      </c>
      <c r="Q25" s="9" t="s">
        <v>27</v>
      </c>
      <c r="R25" s="9">
        <v>0.9</v>
      </c>
      <c r="S25" s="6">
        <v>1</v>
      </c>
      <c r="T25" s="7">
        <f t="shared" si="3"/>
        <v>1809.2073599999999</v>
      </c>
      <c r="U25" s="7">
        <f t="shared" si="4"/>
        <v>452.30183999999997</v>
      </c>
      <c r="V25" s="7">
        <f t="shared" si="5"/>
        <v>452.30183999999997</v>
      </c>
      <c r="W25" s="7">
        <f t="shared" si="6"/>
        <v>452.30183999999997</v>
      </c>
      <c r="X25" s="7">
        <f t="shared" si="7"/>
        <v>452.30183999999997</v>
      </c>
      <c r="Y25" s="35">
        <f t="shared" si="8"/>
        <v>1809.2073599999999</v>
      </c>
      <c r="Z25" s="10">
        <f t="shared" si="9"/>
        <v>1809.2073599999999</v>
      </c>
      <c r="AA25" s="10"/>
    </row>
    <row r="26" spans="1:28" ht="15.75" customHeight="1" x14ac:dyDescent="0.3">
      <c r="A26" s="2">
        <v>4</v>
      </c>
      <c r="B26" s="3" t="s">
        <v>43</v>
      </c>
      <c r="C26" s="3"/>
      <c r="D26" s="4" t="s">
        <v>40</v>
      </c>
      <c r="E26" s="2">
        <v>1545</v>
      </c>
      <c r="F26" s="5">
        <f>F121</f>
        <v>2088.9</v>
      </c>
      <c r="G26" s="5">
        <f>G13</f>
        <v>1.712</v>
      </c>
      <c r="H26" s="6">
        <v>6</v>
      </c>
      <c r="I26" s="7">
        <v>3.5</v>
      </c>
      <c r="J26" s="8">
        <f t="shared" si="13"/>
        <v>2.5</v>
      </c>
      <c r="K26" s="8" t="s">
        <v>27</v>
      </c>
      <c r="L26" s="9">
        <f t="shared" si="12"/>
        <v>0.9</v>
      </c>
      <c r="M26" s="9" t="s">
        <v>27</v>
      </c>
      <c r="N26" s="9">
        <v>0.9</v>
      </c>
      <c r="O26" s="9" t="s">
        <v>27</v>
      </c>
      <c r="P26" s="9">
        <v>0.9</v>
      </c>
      <c r="Q26" s="9" t="s">
        <v>27</v>
      </c>
      <c r="R26" s="9">
        <v>0.9</v>
      </c>
      <c r="S26" s="6">
        <v>1</v>
      </c>
      <c r="T26" s="7">
        <f t="shared" si="3"/>
        <v>3218.5771199999999</v>
      </c>
      <c r="U26" s="7">
        <f t="shared" si="4"/>
        <v>804.64427999999998</v>
      </c>
      <c r="V26" s="7">
        <f t="shared" si="5"/>
        <v>804.64427999999998</v>
      </c>
      <c r="W26" s="7">
        <f t="shared" si="6"/>
        <v>804.64427999999998</v>
      </c>
      <c r="X26" s="7">
        <f t="shared" si="7"/>
        <v>804.64427999999998</v>
      </c>
      <c r="Y26" s="35">
        <f t="shared" si="8"/>
        <v>3218.5771199999999</v>
      </c>
      <c r="Z26" s="10">
        <f t="shared" si="9"/>
        <v>3218.5771199999999</v>
      </c>
      <c r="AA26" s="10"/>
    </row>
    <row r="27" spans="1:28" s="20" customFormat="1" ht="15.75" customHeight="1" x14ac:dyDescent="0.3">
      <c r="A27" s="11">
        <v>5</v>
      </c>
      <c r="B27" s="12" t="s">
        <v>44</v>
      </c>
      <c r="C27" s="12"/>
      <c r="D27" s="13" t="s">
        <v>40</v>
      </c>
      <c r="E27" s="11">
        <v>1350</v>
      </c>
      <c r="F27" s="14">
        <f>F120</f>
        <v>1860.3</v>
      </c>
      <c r="G27" s="14">
        <f>G13</f>
        <v>1.712</v>
      </c>
      <c r="H27" s="15">
        <v>3</v>
      </c>
      <c r="I27" s="16">
        <v>3</v>
      </c>
      <c r="J27" s="17">
        <f t="shared" si="13"/>
        <v>0</v>
      </c>
      <c r="K27" s="17" t="s">
        <v>27</v>
      </c>
      <c r="L27" s="18">
        <f t="shared" si="12"/>
        <v>0.9</v>
      </c>
      <c r="M27" s="18" t="s">
        <v>27</v>
      </c>
      <c r="N27" s="18">
        <v>0.9</v>
      </c>
      <c r="O27" s="18" t="s">
        <v>27</v>
      </c>
      <c r="P27" s="18">
        <v>0.9</v>
      </c>
      <c r="Q27" s="18" t="s">
        <v>27</v>
      </c>
      <c r="R27" s="18">
        <v>0.9</v>
      </c>
      <c r="S27" s="15">
        <v>1</v>
      </c>
      <c r="T27" s="7">
        <f t="shared" si="3"/>
        <v>2866.3502400000002</v>
      </c>
      <c r="U27" s="7">
        <f t="shared" si="4"/>
        <v>716.58756000000005</v>
      </c>
      <c r="V27" s="7">
        <f t="shared" si="5"/>
        <v>716.58756000000005</v>
      </c>
      <c r="W27" s="7">
        <f t="shared" si="6"/>
        <v>716.58756000000005</v>
      </c>
      <c r="X27" s="7">
        <f t="shared" si="7"/>
        <v>716.58756000000005</v>
      </c>
      <c r="Y27" s="35">
        <f t="shared" si="8"/>
        <v>2866.3502400000002</v>
      </c>
      <c r="Z27" s="10">
        <f t="shared" si="9"/>
        <v>2866.3502400000002</v>
      </c>
      <c r="AA27" s="19"/>
    </row>
    <row r="28" spans="1:28" s="20" customFormat="1" ht="15.75" customHeight="1" x14ac:dyDescent="0.3">
      <c r="A28" s="11">
        <v>6</v>
      </c>
      <c r="B28" s="12" t="s">
        <v>45</v>
      </c>
      <c r="C28" s="12"/>
      <c r="D28" s="13" t="s">
        <v>40</v>
      </c>
      <c r="E28" s="11">
        <v>1010</v>
      </c>
      <c r="F28" s="14">
        <f>F120</f>
        <v>1860.3</v>
      </c>
      <c r="G28" s="14">
        <f>G13</f>
        <v>1.712</v>
      </c>
      <c r="H28" s="15">
        <v>3</v>
      </c>
      <c r="I28" s="16">
        <v>3</v>
      </c>
      <c r="J28" s="17">
        <f t="shared" si="13"/>
        <v>0</v>
      </c>
      <c r="K28" s="17" t="s">
        <v>32</v>
      </c>
      <c r="L28" s="18">
        <v>1</v>
      </c>
      <c r="M28" s="18" t="s">
        <v>32</v>
      </c>
      <c r="N28" s="18">
        <v>1</v>
      </c>
      <c r="O28" s="18" t="s">
        <v>32</v>
      </c>
      <c r="P28" s="18">
        <v>1</v>
      </c>
      <c r="Q28" s="18" t="s">
        <v>32</v>
      </c>
      <c r="R28" s="18">
        <v>1</v>
      </c>
      <c r="S28" s="15">
        <v>1</v>
      </c>
      <c r="T28" s="7">
        <f t="shared" si="3"/>
        <v>3184.8335999999999</v>
      </c>
      <c r="U28" s="7">
        <f t="shared" si="4"/>
        <v>796.20839999999998</v>
      </c>
      <c r="V28" s="7">
        <f t="shared" si="5"/>
        <v>796.20839999999998</v>
      </c>
      <c r="W28" s="7">
        <f t="shared" si="6"/>
        <v>796.20839999999998</v>
      </c>
      <c r="X28" s="7">
        <f t="shared" si="7"/>
        <v>796.20839999999998</v>
      </c>
      <c r="Y28" s="35">
        <f t="shared" si="8"/>
        <v>3184.8335999999999</v>
      </c>
      <c r="Z28" s="10">
        <f t="shared" si="9"/>
        <v>3184.8335999999999</v>
      </c>
      <c r="AA28" s="19"/>
    </row>
    <row r="29" spans="1:28" s="20" customFormat="1" ht="15.75" customHeight="1" x14ac:dyDescent="0.3">
      <c r="A29" s="11">
        <v>7</v>
      </c>
      <c r="B29" s="12" t="s">
        <v>46</v>
      </c>
      <c r="C29" s="12"/>
      <c r="D29" s="13" t="s">
        <v>40</v>
      </c>
      <c r="E29" s="11">
        <v>429</v>
      </c>
      <c r="F29" s="14">
        <f>F119</f>
        <v>1174.2</v>
      </c>
      <c r="G29" s="14">
        <f>G13</f>
        <v>1.712</v>
      </c>
      <c r="H29" s="15">
        <v>3</v>
      </c>
      <c r="I29" s="16">
        <v>1.5</v>
      </c>
      <c r="J29" s="17">
        <f t="shared" si="13"/>
        <v>1.5</v>
      </c>
      <c r="K29" s="17" t="s">
        <v>32</v>
      </c>
      <c r="L29" s="18">
        <v>1</v>
      </c>
      <c r="M29" s="18" t="s">
        <v>32</v>
      </c>
      <c r="N29" s="18">
        <v>1</v>
      </c>
      <c r="O29" s="18" t="s">
        <v>32</v>
      </c>
      <c r="P29" s="18">
        <v>1</v>
      </c>
      <c r="Q29" s="18" t="s">
        <v>32</v>
      </c>
      <c r="R29" s="18">
        <v>1</v>
      </c>
      <c r="S29" s="15">
        <v>1</v>
      </c>
      <c r="T29" s="7">
        <f t="shared" si="3"/>
        <v>2010.2304000000001</v>
      </c>
      <c r="U29" s="7">
        <f t="shared" si="4"/>
        <v>502.55760000000004</v>
      </c>
      <c r="V29" s="7">
        <f t="shared" si="5"/>
        <v>502.55760000000004</v>
      </c>
      <c r="W29" s="7">
        <f t="shared" si="6"/>
        <v>502.55760000000004</v>
      </c>
      <c r="X29" s="7">
        <f t="shared" si="7"/>
        <v>502.55760000000004</v>
      </c>
      <c r="Y29" s="35">
        <f t="shared" si="8"/>
        <v>2010.2304000000001</v>
      </c>
      <c r="Z29" s="10">
        <f t="shared" si="9"/>
        <v>2010.2304000000001</v>
      </c>
      <c r="AA29" s="19"/>
    </row>
    <row r="30" spans="1:28" s="20" customFormat="1" ht="13.5" customHeight="1" x14ac:dyDescent="0.3">
      <c r="A30" s="11">
        <v>8</v>
      </c>
      <c r="B30" s="12" t="s">
        <v>47</v>
      </c>
      <c r="C30" s="12" t="s">
        <v>48</v>
      </c>
      <c r="D30" s="13" t="s">
        <v>40</v>
      </c>
      <c r="E30" s="11">
        <v>1392</v>
      </c>
      <c r="F30" s="14">
        <f>F120</f>
        <v>1860.3</v>
      </c>
      <c r="G30" s="14">
        <f>G13</f>
        <v>1.712</v>
      </c>
      <c r="H30" s="15">
        <v>10.75</v>
      </c>
      <c r="I30" s="16">
        <v>3</v>
      </c>
      <c r="J30" s="17">
        <f t="shared" si="13"/>
        <v>7.75</v>
      </c>
      <c r="K30" s="17" t="s">
        <v>27</v>
      </c>
      <c r="L30" s="18">
        <f t="shared" si="12"/>
        <v>0.9</v>
      </c>
      <c r="M30" s="18" t="s">
        <v>27</v>
      </c>
      <c r="N30" s="18">
        <v>0.9</v>
      </c>
      <c r="O30" s="18" t="s">
        <v>27</v>
      </c>
      <c r="P30" s="18">
        <v>0.9</v>
      </c>
      <c r="Q30" s="18" t="s">
        <v>27</v>
      </c>
      <c r="R30" s="18">
        <v>0.9</v>
      </c>
      <c r="S30" s="15">
        <v>1</v>
      </c>
      <c r="T30" s="7">
        <f t="shared" si="3"/>
        <v>2866.3502400000002</v>
      </c>
      <c r="U30" s="7">
        <f t="shared" si="4"/>
        <v>716.58756000000005</v>
      </c>
      <c r="V30" s="7">
        <f t="shared" si="5"/>
        <v>716.58756000000005</v>
      </c>
      <c r="W30" s="7">
        <f t="shared" si="6"/>
        <v>716.58756000000005</v>
      </c>
      <c r="X30" s="7">
        <f t="shared" si="7"/>
        <v>716.58756000000005</v>
      </c>
      <c r="Y30" s="35">
        <f t="shared" si="8"/>
        <v>2866.3502400000002</v>
      </c>
      <c r="Z30" s="10">
        <f t="shared" si="9"/>
        <v>2866.3502400000002</v>
      </c>
      <c r="AA30" s="19"/>
    </row>
    <row r="31" spans="1:28" s="20" customFormat="1" ht="15.75" customHeight="1" x14ac:dyDescent="0.3">
      <c r="A31" s="11">
        <v>9</v>
      </c>
      <c r="B31" s="12" t="s">
        <v>49</v>
      </c>
      <c r="C31" s="12"/>
      <c r="D31" s="13" t="s">
        <v>40</v>
      </c>
      <c r="E31" s="11">
        <v>793</v>
      </c>
      <c r="F31" s="14">
        <f>F119</f>
        <v>1174.2</v>
      </c>
      <c r="G31" s="14">
        <f>G13</f>
        <v>1.712</v>
      </c>
      <c r="H31" s="15">
        <v>3</v>
      </c>
      <c r="I31" s="16">
        <v>1.5</v>
      </c>
      <c r="J31" s="17">
        <f t="shared" si="13"/>
        <v>1.5</v>
      </c>
      <c r="K31" s="17" t="s">
        <v>32</v>
      </c>
      <c r="L31" s="18">
        <v>1</v>
      </c>
      <c r="M31" s="18" t="s">
        <v>32</v>
      </c>
      <c r="N31" s="18">
        <v>1</v>
      </c>
      <c r="O31" s="18" t="s">
        <v>32</v>
      </c>
      <c r="P31" s="18">
        <v>1</v>
      </c>
      <c r="Q31" s="18" t="s">
        <v>32</v>
      </c>
      <c r="R31" s="18">
        <v>1</v>
      </c>
      <c r="S31" s="15">
        <v>1</v>
      </c>
      <c r="T31" s="7">
        <f t="shared" si="3"/>
        <v>2010.2304000000001</v>
      </c>
      <c r="U31" s="7">
        <f t="shared" si="4"/>
        <v>502.55760000000004</v>
      </c>
      <c r="V31" s="7">
        <f t="shared" si="5"/>
        <v>502.55760000000004</v>
      </c>
      <c r="W31" s="7">
        <f t="shared" si="6"/>
        <v>502.55760000000004</v>
      </c>
      <c r="X31" s="7">
        <f t="shared" si="7"/>
        <v>502.55760000000004</v>
      </c>
      <c r="Y31" s="35">
        <f t="shared" si="8"/>
        <v>2010.2304000000001</v>
      </c>
      <c r="Z31" s="10">
        <f t="shared" si="9"/>
        <v>2010.2304000000001</v>
      </c>
      <c r="AA31" s="19"/>
    </row>
    <row r="32" spans="1:28" s="20" customFormat="1" ht="15.75" customHeight="1" x14ac:dyDescent="0.3">
      <c r="A32" s="11">
        <v>10</v>
      </c>
      <c r="B32" s="12" t="s">
        <v>50</v>
      </c>
      <c r="C32" s="12"/>
      <c r="D32" s="13" t="s">
        <v>40</v>
      </c>
      <c r="E32" s="11">
        <v>1128</v>
      </c>
      <c r="F32" s="14">
        <f>F120</f>
        <v>1860.3</v>
      </c>
      <c r="G32" s="14">
        <f>G13</f>
        <v>1.712</v>
      </c>
      <c r="H32" s="15">
        <v>3</v>
      </c>
      <c r="I32" s="16">
        <v>3</v>
      </c>
      <c r="J32" s="17">
        <f t="shared" si="13"/>
        <v>0</v>
      </c>
      <c r="K32" s="17" t="s">
        <v>27</v>
      </c>
      <c r="L32" s="18">
        <f t="shared" si="12"/>
        <v>0.9</v>
      </c>
      <c r="M32" s="18" t="s">
        <v>27</v>
      </c>
      <c r="N32" s="18">
        <v>0.9</v>
      </c>
      <c r="O32" s="18" t="s">
        <v>27</v>
      </c>
      <c r="P32" s="18">
        <v>0.9</v>
      </c>
      <c r="Q32" s="18" t="s">
        <v>27</v>
      </c>
      <c r="R32" s="18">
        <v>0.9</v>
      </c>
      <c r="S32" s="15">
        <v>1</v>
      </c>
      <c r="T32" s="7">
        <f t="shared" si="3"/>
        <v>2866.3502400000002</v>
      </c>
      <c r="U32" s="7">
        <f t="shared" si="4"/>
        <v>716.58756000000005</v>
      </c>
      <c r="V32" s="7">
        <f t="shared" si="5"/>
        <v>716.58756000000005</v>
      </c>
      <c r="W32" s="7">
        <f t="shared" si="6"/>
        <v>716.58756000000005</v>
      </c>
      <c r="X32" s="7">
        <f t="shared" si="7"/>
        <v>716.58756000000005</v>
      </c>
      <c r="Y32" s="35">
        <f t="shared" si="8"/>
        <v>2866.3502400000002</v>
      </c>
      <c r="Z32" s="10">
        <f t="shared" si="9"/>
        <v>2866.3502400000002</v>
      </c>
      <c r="AA32" s="19"/>
    </row>
    <row r="33" spans="1:27" ht="15.75" customHeight="1" x14ac:dyDescent="0.3">
      <c r="A33" s="2">
        <v>11</v>
      </c>
      <c r="B33" s="3" t="s">
        <v>51</v>
      </c>
      <c r="C33" s="3"/>
      <c r="D33" s="4" t="s">
        <v>40</v>
      </c>
      <c r="E33" s="2">
        <v>248</v>
      </c>
      <c r="F33" s="5">
        <f>F119</f>
        <v>1174.2</v>
      </c>
      <c r="G33" s="5">
        <f>G13</f>
        <v>1.712</v>
      </c>
      <c r="H33" s="6">
        <v>4</v>
      </c>
      <c r="I33" s="7">
        <v>1.5</v>
      </c>
      <c r="J33" s="8">
        <f t="shared" si="13"/>
        <v>2.5</v>
      </c>
      <c r="K33" s="8" t="s">
        <v>27</v>
      </c>
      <c r="L33" s="9">
        <f t="shared" si="12"/>
        <v>0.9</v>
      </c>
      <c r="M33" s="9" t="s">
        <v>27</v>
      </c>
      <c r="N33" s="9">
        <v>0.9</v>
      </c>
      <c r="O33" s="9" t="s">
        <v>27</v>
      </c>
      <c r="P33" s="9">
        <v>0.9</v>
      </c>
      <c r="Q33" s="9" t="s">
        <v>27</v>
      </c>
      <c r="R33" s="9">
        <v>0.9</v>
      </c>
      <c r="S33" s="6">
        <v>1</v>
      </c>
      <c r="T33" s="7">
        <f t="shared" si="3"/>
        <v>1809.2073599999999</v>
      </c>
      <c r="U33" s="7">
        <f t="shared" si="4"/>
        <v>452.30183999999997</v>
      </c>
      <c r="V33" s="7">
        <f t="shared" si="5"/>
        <v>452.30183999999997</v>
      </c>
      <c r="W33" s="7">
        <f t="shared" si="6"/>
        <v>452.30183999999997</v>
      </c>
      <c r="X33" s="7">
        <f t="shared" si="7"/>
        <v>452.30183999999997</v>
      </c>
      <c r="Y33" s="35">
        <f t="shared" si="8"/>
        <v>1809.2073599999999</v>
      </c>
      <c r="Z33" s="10">
        <f t="shared" si="9"/>
        <v>1809.2073599999999</v>
      </c>
      <c r="AA33" s="10"/>
    </row>
    <row r="34" spans="1:27" ht="15.75" customHeight="1" x14ac:dyDescent="0.3">
      <c r="A34" s="32">
        <v>4</v>
      </c>
      <c r="B34" s="33" t="s">
        <v>52</v>
      </c>
      <c r="C34" s="33"/>
      <c r="D34" s="44"/>
      <c r="E34" s="32">
        <f>SUM(E35:E44)</f>
        <v>7277</v>
      </c>
      <c r="F34" s="29"/>
      <c r="G34" s="29"/>
      <c r="H34" s="38"/>
      <c r="I34" s="29"/>
      <c r="J34" s="29"/>
      <c r="K34" s="29"/>
      <c r="L34" s="39"/>
      <c r="M34" s="39"/>
      <c r="N34" s="39"/>
      <c r="O34" s="39"/>
      <c r="P34" s="39"/>
      <c r="Q34" s="39"/>
      <c r="R34" s="39"/>
      <c r="S34" s="40"/>
      <c r="T34" s="41">
        <f>SUM(T35:T44)</f>
        <v>21984.03168</v>
      </c>
      <c r="U34" s="41">
        <f>SUM(U35:U44)</f>
        <v>5496.00792</v>
      </c>
      <c r="V34" s="41">
        <f t="shared" ref="V34:X34" si="14">SUM(V35:V44)</f>
        <v>5496.00792</v>
      </c>
      <c r="W34" s="41">
        <f t="shared" si="14"/>
        <v>5496.00792</v>
      </c>
      <c r="X34" s="41">
        <f t="shared" si="14"/>
        <v>5496.00792</v>
      </c>
      <c r="Y34" s="35">
        <f>SUM(Y35:Y44)</f>
        <v>21984.03168</v>
      </c>
      <c r="Z34" s="10">
        <f>SUM(Z35:Z44)</f>
        <v>21984.03168</v>
      </c>
      <c r="AA34" s="10"/>
    </row>
    <row r="35" spans="1:27" ht="15.75" customHeight="1" x14ac:dyDescent="0.3">
      <c r="A35" s="2">
        <v>1</v>
      </c>
      <c r="B35" s="21" t="s">
        <v>53</v>
      </c>
      <c r="C35" s="21"/>
      <c r="D35" s="22" t="s">
        <v>54</v>
      </c>
      <c r="E35" s="2">
        <v>648</v>
      </c>
      <c r="F35" s="5">
        <f>F119</f>
        <v>1174.2</v>
      </c>
      <c r="G35" s="5">
        <f>G13</f>
        <v>1.712</v>
      </c>
      <c r="H35" s="6">
        <v>3</v>
      </c>
      <c r="I35" s="7">
        <v>1.5</v>
      </c>
      <c r="J35" s="8">
        <f t="shared" ref="J35:J44" si="15">H35-I35</f>
        <v>1.5</v>
      </c>
      <c r="K35" s="8" t="s">
        <v>27</v>
      </c>
      <c r="L35" s="9">
        <f t="shared" ref="L35:L43" si="16">$L$13</f>
        <v>0.9</v>
      </c>
      <c r="M35" s="9" t="s">
        <v>27</v>
      </c>
      <c r="N35" s="9">
        <v>0.9</v>
      </c>
      <c r="O35" s="9" t="s">
        <v>27</v>
      </c>
      <c r="P35" s="9">
        <v>0.9</v>
      </c>
      <c r="Q35" s="9" t="s">
        <v>27</v>
      </c>
      <c r="R35" s="9">
        <v>0.9</v>
      </c>
      <c r="S35" s="6">
        <v>1</v>
      </c>
      <c r="T35" s="7">
        <f>U35+V35+W35+X35</f>
        <v>1809.2073599999999</v>
      </c>
      <c r="U35" s="7">
        <f t="shared" si="4"/>
        <v>452.30183999999997</v>
      </c>
      <c r="V35" s="7">
        <f t="shared" si="5"/>
        <v>452.30183999999997</v>
      </c>
      <c r="W35" s="7">
        <f t="shared" si="6"/>
        <v>452.30183999999997</v>
      </c>
      <c r="X35" s="7">
        <f t="shared" si="7"/>
        <v>452.30183999999997</v>
      </c>
      <c r="Y35" s="35">
        <f t="shared" si="8"/>
        <v>1809.2073599999999</v>
      </c>
      <c r="Z35" s="10">
        <f t="shared" si="9"/>
        <v>1809.2073599999999</v>
      </c>
      <c r="AA35" s="10"/>
    </row>
    <row r="36" spans="1:27" s="20" customFormat="1" ht="15.75" customHeight="1" x14ac:dyDescent="0.3">
      <c r="A36" s="11">
        <v>2</v>
      </c>
      <c r="B36" s="12" t="s">
        <v>55</v>
      </c>
      <c r="C36" s="12"/>
      <c r="D36" s="13" t="s">
        <v>54</v>
      </c>
      <c r="E36" s="11">
        <v>1160</v>
      </c>
      <c r="F36" s="14">
        <f>F120</f>
        <v>1860.3</v>
      </c>
      <c r="G36" s="14">
        <f>G13</f>
        <v>1.712</v>
      </c>
      <c r="H36" s="15">
        <v>3</v>
      </c>
      <c r="I36" s="16">
        <v>1.5</v>
      </c>
      <c r="J36" s="17">
        <f t="shared" si="15"/>
        <v>1.5</v>
      </c>
      <c r="K36" s="17" t="s">
        <v>27</v>
      </c>
      <c r="L36" s="18">
        <f t="shared" si="16"/>
        <v>0.9</v>
      </c>
      <c r="M36" s="18" t="s">
        <v>27</v>
      </c>
      <c r="N36" s="18">
        <v>0.9</v>
      </c>
      <c r="O36" s="18" t="s">
        <v>27</v>
      </c>
      <c r="P36" s="18">
        <v>0.9</v>
      </c>
      <c r="Q36" s="18" t="s">
        <v>27</v>
      </c>
      <c r="R36" s="18">
        <v>0.9</v>
      </c>
      <c r="S36" s="15">
        <v>1</v>
      </c>
      <c r="T36" s="7">
        <f t="shared" si="3"/>
        <v>2866.3502400000002</v>
      </c>
      <c r="U36" s="7">
        <f t="shared" si="4"/>
        <v>716.58756000000005</v>
      </c>
      <c r="V36" s="7">
        <f t="shared" si="5"/>
        <v>716.58756000000005</v>
      </c>
      <c r="W36" s="7">
        <f t="shared" si="6"/>
        <v>716.58756000000005</v>
      </c>
      <c r="X36" s="7">
        <f t="shared" si="7"/>
        <v>716.58756000000005</v>
      </c>
      <c r="Y36" s="35">
        <f t="shared" si="8"/>
        <v>2866.3502400000002</v>
      </c>
      <c r="Z36" s="10">
        <f t="shared" si="9"/>
        <v>2866.3502400000002</v>
      </c>
      <c r="AA36" s="19"/>
    </row>
    <row r="37" spans="1:27" s="20" customFormat="1" ht="15.75" customHeight="1" x14ac:dyDescent="0.3">
      <c r="A37" s="11">
        <v>3</v>
      </c>
      <c r="B37" s="12" t="s">
        <v>56</v>
      </c>
      <c r="C37" s="12"/>
      <c r="D37" s="13" t="s">
        <v>54</v>
      </c>
      <c r="E37" s="11">
        <v>1087</v>
      </c>
      <c r="F37" s="14">
        <f>F120</f>
        <v>1860.3</v>
      </c>
      <c r="G37" s="14">
        <f>G13</f>
        <v>1.712</v>
      </c>
      <c r="H37" s="15">
        <v>4</v>
      </c>
      <c r="I37" s="16">
        <v>1.5</v>
      </c>
      <c r="J37" s="17">
        <f t="shared" si="15"/>
        <v>2.5</v>
      </c>
      <c r="K37" s="17" t="s">
        <v>32</v>
      </c>
      <c r="L37" s="18">
        <v>1</v>
      </c>
      <c r="M37" s="18" t="s">
        <v>32</v>
      </c>
      <c r="N37" s="18">
        <v>1</v>
      </c>
      <c r="O37" s="18" t="s">
        <v>32</v>
      </c>
      <c r="P37" s="18">
        <v>1</v>
      </c>
      <c r="Q37" s="18" t="s">
        <v>32</v>
      </c>
      <c r="R37" s="18">
        <v>1</v>
      </c>
      <c r="S37" s="15">
        <v>1</v>
      </c>
      <c r="T37" s="7">
        <f t="shared" si="3"/>
        <v>3184.8335999999999</v>
      </c>
      <c r="U37" s="7">
        <f t="shared" si="4"/>
        <v>796.20839999999998</v>
      </c>
      <c r="V37" s="7">
        <f t="shared" si="5"/>
        <v>796.20839999999998</v>
      </c>
      <c r="W37" s="7">
        <f t="shared" si="6"/>
        <v>796.20839999999998</v>
      </c>
      <c r="X37" s="7">
        <f t="shared" si="7"/>
        <v>796.20839999999998</v>
      </c>
      <c r="Y37" s="35">
        <f t="shared" si="8"/>
        <v>3184.8335999999999</v>
      </c>
      <c r="Z37" s="10">
        <f t="shared" si="9"/>
        <v>3184.8335999999999</v>
      </c>
      <c r="AA37" s="19"/>
    </row>
    <row r="38" spans="1:27" s="20" customFormat="1" ht="15.75" customHeight="1" x14ac:dyDescent="0.3">
      <c r="A38" s="11">
        <v>4</v>
      </c>
      <c r="B38" s="12" t="s">
        <v>57</v>
      </c>
      <c r="C38" s="12"/>
      <c r="D38" s="13" t="s">
        <v>54</v>
      </c>
      <c r="E38" s="11">
        <v>1005</v>
      </c>
      <c r="F38" s="14">
        <f>F120</f>
        <v>1860.3</v>
      </c>
      <c r="G38" s="14">
        <f>G13</f>
        <v>1.712</v>
      </c>
      <c r="H38" s="15">
        <v>3</v>
      </c>
      <c r="I38" s="16">
        <v>1.5</v>
      </c>
      <c r="J38" s="17">
        <f t="shared" si="15"/>
        <v>1.5</v>
      </c>
      <c r="K38" s="17" t="s">
        <v>27</v>
      </c>
      <c r="L38" s="18">
        <f t="shared" si="16"/>
        <v>0.9</v>
      </c>
      <c r="M38" s="18" t="s">
        <v>27</v>
      </c>
      <c r="N38" s="18">
        <v>0.9</v>
      </c>
      <c r="O38" s="18" t="s">
        <v>27</v>
      </c>
      <c r="P38" s="18">
        <v>0.9</v>
      </c>
      <c r="Q38" s="18" t="s">
        <v>27</v>
      </c>
      <c r="R38" s="18">
        <v>0.9</v>
      </c>
      <c r="S38" s="15">
        <v>1</v>
      </c>
      <c r="T38" s="7">
        <f t="shared" si="3"/>
        <v>2866.3502400000002</v>
      </c>
      <c r="U38" s="7">
        <f t="shared" si="4"/>
        <v>716.58756000000005</v>
      </c>
      <c r="V38" s="7">
        <f t="shared" si="5"/>
        <v>716.58756000000005</v>
      </c>
      <c r="W38" s="7">
        <f t="shared" si="6"/>
        <v>716.58756000000005</v>
      </c>
      <c r="X38" s="7">
        <f t="shared" si="7"/>
        <v>716.58756000000005</v>
      </c>
      <c r="Y38" s="35">
        <f t="shared" si="8"/>
        <v>2866.3502400000002</v>
      </c>
      <c r="Z38" s="10">
        <f t="shared" si="9"/>
        <v>2866.3502400000002</v>
      </c>
      <c r="AA38" s="19"/>
    </row>
    <row r="39" spans="1:27" s="20" customFormat="1" ht="15.75" customHeight="1" x14ac:dyDescent="0.3">
      <c r="A39" s="11">
        <v>5</v>
      </c>
      <c r="B39" s="12" t="s">
        <v>58</v>
      </c>
      <c r="C39" s="12"/>
      <c r="D39" s="13" t="s">
        <v>54</v>
      </c>
      <c r="E39" s="11">
        <v>394</v>
      </c>
      <c r="F39" s="14">
        <f>F119</f>
        <v>1174.2</v>
      </c>
      <c r="G39" s="14">
        <f>G13</f>
        <v>1.712</v>
      </c>
      <c r="H39" s="15">
        <v>3</v>
      </c>
      <c r="I39" s="16">
        <v>1.5</v>
      </c>
      <c r="J39" s="17">
        <f t="shared" si="15"/>
        <v>1.5</v>
      </c>
      <c r="K39" s="17" t="s">
        <v>27</v>
      </c>
      <c r="L39" s="18">
        <f t="shared" si="16"/>
        <v>0.9</v>
      </c>
      <c r="M39" s="18" t="s">
        <v>27</v>
      </c>
      <c r="N39" s="18">
        <v>0.9</v>
      </c>
      <c r="O39" s="18" t="s">
        <v>27</v>
      </c>
      <c r="P39" s="18">
        <v>0.9</v>
      </c>
      <c r="Q39" s="18" t="s">
        <v>27</v>
      </c>
      <c r="R39" s="18">
        <v>0.9</v>
      </c>
      <c r="S39" s="15">
        <v>1</v>
      </c>
      <c r="T39" s="7">
        <f t="shared" si="3"/>
        <v>1809.2073599999999</v>
      </c>
      <c r="U39" s="7">
        <f t="shared" si="4"/>
        <v>452.30183999999997</v>
      </c>
      <c r="V39" s="7">
        <f t="shared" si="5"/>
        <v>452.30183999999997</v>
      </c>
      <c r="W39" s="7">
        <f t="shared" si="6"/>
        <v>452.30183999999997</v>
      </c>
      <c r="X39" s="7">
        <f t="shared" si="7"/>
        <v>452.30183999999997</v>
      </c>
      <c r="Y39" s="35">
        <f t="shared" si="8"/>
        <v>1809.2073599999999</v>
      </c>
      <c r="Z39" s="10">
        <f t="shared" si="9"/>
        <v>1809.2073599999999</v>
      </c>
      <c r="AA39" s="19"/>
    </row>
    <row r="40" spans="1:27" ht="15.75" customHeight="1" x14ac:dyDescent="0.3">
      <c r="A40" s="2">
        <v>6</v>
      </c>
      <c r="B40" s="21" t="s">
        <v>59</v>
      </c>
      <c r="C40" s="21"/>
      <c r="D40" s="22" t="s">
        <v>54</v>
      </c>
      <c r="E40" s="2">
        <v>704</v>
      </c>
      <c r="F40" s="5">
        <f>F119</f>
        <v>1174.2</v>
      </c>
      <c r="G40" s="5">
        <f>G13</f>
        <v>1.712</v>
      </c>
      <c r="H40" s="6">
        <v>2</v>
      </c>
      <c r="I40" s="7">
        <v>1.5</v>
      </c>
      <c r="J40" s="8">
        <f t="shared" si="15"/>
        <v>0.5</v>
      </c>
      <c r="K40" s="8" t="s">
        <v>32</v>
      </c>
      <c r="L40" s="9">
        <v>1</v>
      </c>
      <c r="M40" s="9" t="s">
        <v>32</v>
      </c>
      <c r="N40" s="9">
        <v>1</v>
      </c>
      <c r="O40" s="9" t="s">
        <v>32</v>
      </c>
      <c r="P40" s="9">
        <v>1</v>
      </c>
      <c r="Q40" s="9" t="s">
        <v>32</v>
      </c>
      <c r="R40" s="9">
        <v>1</v>
      </c>
      <c r="S40" s="6">
        <v>1</v>
      </c>
      <c r="T40" s="7">
        <f t="shared" si="3"/>
        <v>2010.2304000000001</v>
      </c>
      <c r="U40" s="7">
        <f t="shared" si="4"/>
        <v>502.55760000000004</v>
      </c>
      <c r="V40" s="7">
        <f t="shared" si="5"/>
        <v>502.55760000000004</v>
      </c>
      <c r="W40" s="7">
        <f t="shared" si="6"/>
        <v>502.55760000000004</v>
      </c>
      <c r="X40" s="7">
        <f t="shared" si="7"/>
        <v>502.55760000000004</v>
      </c>
      <c r="Y40" s="35">
        <f t="shared" si="8"/>
        <v>2010.2304000000001</v>
      </c>
      <c r="Z40" s="10">
        <f t="shared" si="9"/>
        <v>2010.2304000000001</v>
      </c>
      <c r="AA40" s="10"/>
    </row>
    <row r="41" spans="1:27" ht="15.75" customHeight="1" x14ac:dyDescent="0.3">
      <c r="A41" s="2">
        <v>7</v>
      </c>
      <c r="B41" s="21" t="s">
        <v>60</v>
      </c>
      <c r="C41" s="21"/>
      <c r="D41" s="22" t="s">
        <v>54</v>
      </c>
      <c r="E41" s="2">
        <v>829</v>
      </c>
      <c r="F41" s="5">
        <f>F119</f>
        <v>1174.2</v>
      </c>
      <c r="G41" s="5">
        <f>G13</f>
        <v>1.712</v>
      </c>
      <c r="H41" s="6">
        <v>4</v>
      </c>
      <c r="I41" s="7">
        <v>1.5</v>
      </c>
      <c r="J41" s="8">
        <f t="shared" si="15"/>
        <v>2.5</v>
      </c>
      <c r="K41" s="8" t="s">
        <v>27</v>
      </c>
      <c r="L41" s="9">
        <f t="shared" si="16"/>
        <v>0.9</v>
      </c>
      <c r="M41" s="9" t="s">
        <v>27</v>
      </c>
      <c r="N41" s="9">
        <v>0.9</v>
      </c>
      <c r="O41" s="9" t="s">
        <v>27</v>
      </c>
      <c r="P41" s="9">
        <v>0.9</v>
      </c>
      <c r="Q41" s="9" t="s">
        <v>27</v>
      </c>
      <c r="R41" s="9">
        <v>0.9</v>
      </c>
      <c r="S41" s="6">
        <v>1</v>
      </c>
      <c r="T41" s="7">
        <f t="shared" si="3"/>
        <v>1809.2073599999999</v>
      </c>
      <c r="U41" s="7">
        <f t="shared" si="4"/>
        <v>452.30183999999997</v>
      </c>
      <c r="V41" s="7">
        <f t="shared" si="5"/>
        <v>452.30183999999997</v>
      </c>
      <c r="W41" s="7">
        <f t="shared" si="6"/>
        <v>452.30183999999997</v>
      </c>
      <c r="X41" s="7">
        <f t="shared" si="7"/>
        <v>452.30183999999997</v>
      </c>
      <c r="Y41" s="35">
        <f t="shared" si="8"/>
        <v>1809.2073599999999</v>
      </c>
      <c r="Z41" s="10">
        <f t="shared" si="9"/>
        <v>1809.2073599999999</v>
      </c>
      <c r="AA41" s="10"/>
    </row>
    <row r="42" spans="1:27" ht="15.75" customHeight="1" x14ac:dyDescent="0.3">
      <c r="A42" s="2">
        <v>8</v>
      </c>
      <c r="B42" s="21" t="s">
        <v>61</v>
      </c>
      <c r="C42" s="21"/>
      <c r="D42" s="22" t="s">
        <v>54</v>
      </c>
      <c r="E42" s="2">
        <v>740</v>
      </c>
      <c r="F42" s="5">
        <f>F119</f>
        <v>1174.2</v>
      </c>
      <c r="G42" s="5">
        <f>G13</f>
        <v>1.712</v>
      </c>
      <c r="H42" s="6">
        <v>4</v>
      </c>
      <c r="I42" s="7">
        <v>1.5</v>
      </c>
      <c r="J42" s="8">
        <f t="shared" si="15"/>
        <v>2.5</v>
      </c>
      <c r="K42" s="8" t="s">
        <v>27</v>
      </c>
      <c r="L42" s="9">
        <f t="shared" si="16"/>
        <v>0.9</v>
      </c>
      <c r="M42" s="9" t="s">
        <v>27</v>
      </c>
      <c r="N42" s="9">
        <v>0.9</v>
      </c>
      <c r="O42" s="9" t="s">
        <v>27</v>
      </c>
      <c r="P42" s="9">
        <v>0.9</v>
      </c>
      <c r="Q42" s="9" t="s">
        <v>27</v>
      </c>
      <c r="R42" s="9">
        <v>0.9</v>
      </c>
      <c r="S42" s="6">
        <v>1</v>
      </c>
      <c r="T42" s="7">
        <f t="shared" si="3"/>
        <v>1809.2073599999999</v>
      </c>
      <c r="U42" s="7">
        <f t="shared" si="4"/>
        <v>452.30183999999997</v>
      </c>
      <c r="V42" s="7">
        <f t="shared" si="5"/>
        <v>452.30183999999997</v>
      </c>
      <c r="W42" s="7">
        <f t="shared" si="6"/>
        <v>452.30183999999997</v>
      </c>
      <c r="X42" s="7">
        <f t="shared" si="7"/>
        <v>452.30183999999997</v>
      </c>
      <c r="Y42" s="35">
        <f t="shared" si="8"/>
        <v>1809.2073599999999</v>
      </c>
      <c r="Z42" s="10">
        <f t="shared" si="9"/>
        <v>1809.2073599999999</v>
      </c>
      <c r="AA42" s="10"/>
    </row>
    <row r="43" spans="1:27" ht="15.75" customHeight="1" x14ac:dyDescent="0.3">
      <c r="A43" s="2">
        <v>9</v>
      </c>
      <c r="B43" s="21" t="s">
        <v>62</v>
      </c>
      <c r="C43" s="21"/>
      <c r="D43" s="22" t="s">
        <v>54</v>
      </c>
      <c r="E43" s="2">
        <v>526</v>
      </c>
      <c r="F43" s="5">
        <f>F119</f>
        <v>1174.2</v>
      </c>
      <c r="G43" s="5">
        <f>G13</f>
        <v>1.712</v>
      </c>
      <c r="H43" s="6">
        <v>3</v>
      </c>
      <c r="I43" s="7">
        <v>1.5</v>
      </c>
      <c r="J43" s="8">
        <f t="shared" si="15"/>
        <v>1.5</v>
      </c>
      <c r="K43" s="8" t="s">
        <v>27</v>
      </c>
      <c r="L43" s="9">
        <f t="shared" si="16"/>
        <v>0.9</v>
      </c>
      <c r="M43" s="9" t="s">
        <v>27</v>
      </c>
      <c r="N43" s="9">
        <v>0.9</v>
      </c>
      <c r="O43" s="9" t="s">
        <v>27</v>
      </c>
      <c r="P43" s="9">
        <v>0.9</v>
      </c>
      <c r="Q43" s="9" t="s">
        <v>27</v>
      </c>
      <c r="R43" s="9">
        <v>0.9</v>
      </c>
      <c r="S43" s="6">
        <v>1</v>
      </c>
      <c r="T43" s="7">
        <f t="shared" si="3"/>
        <v>1809.2073599999999</v>
      </c>
      <c r="U43" s="7">
        <f t="shared" si="4"/>
        <v>452.30183999999997</v>
      </c>
      <c r="V43" s="7">
        <f t="shared" si="5"/>
        <v>452.30183999999997</v>
      </c>
      <c r="W43" s="7">
        <f t="shared" si="6"/>
        <v>452.30183999999997</v>
      </c>
      <c r="X43" s="7">
        <f t="shared" si="7"/>
        <v>452.30183999999997</v>
      </c>
      <c r="Y43" s="35">
        <f t="shared" si="8"/>
        <v>1809.2073599999999</v>
      </c>
      <c r="Z43" s="10">
        <f t="shared" si="9"/>
        <v>1809.2073599999999</v>
      </c>
      <c r="AA43" s="10"/>
    </row>
    <row r="44" spans="1:27" ht="15.75" customHeight="1" x14ac:dyDescent="0.3">
      <c r="A44" s="2">
        <v>10</v>
      </c>
      <c r="B44" s="21" t="s">
        <v>63</v>
      </c>
      <c r="C44" s="21"/>
      <c r="D44" s="22" t="s">
        <v>54</v>
      </c>
      <c r="E44" s="2">
        <v>184</v>
      </c>
      <c r="F44" s="5">
        <f>F119</f>
        <v>1174.2</v>
      </c>
      <c r="G44" s="5">
        <f>G13</f>
        <v>1.712</v>
      </c>
      <c r="H44" s="6">
        <v>2</v>
      </c>
      <c r="I44" s="7">
        <v>1.5</v>
      </c>
      <c r="J44" s="8">
        <f t="shared" si="15"/>
        <v>0.5</v>
      </c>
      <c r="K44" s="8" t="s">
        <v>32</v>
      </c>
      <c r="L44" s="9">
        <f>L16</f>
        <v>1</v>
      </c>
      <c r="M44" s="9" t="s">
        <v>32</v>
      </c>
      <c r="N44" s="9">
        <v>1</v>
      </c>
      <c r="O44" s="9" t="s">
        <v>32</v>
      </c>
      <c r="P44" s="9">
        <v>1</v>
      </c>
      <c r="Q44" s="9" t="s">
        <v>32</v>
      </c>
      <c r="R44" s="9">
        <v>1</v>
      </c>
      <c r="S44" s="6">
        <v>1</v>
      </c>
      <c r="T44" s="7">
        <f t="shared" si="3"/>
        <v>2010.2304000000001</v>
      </c>
      <c r="U44" s="7">
        <f t="shared" si="4"/>
        <v>502.55760000000004</v>
      </c>
      <c r="V44" s="7">
        <f t="shared" si="5"/>
        <v>502.55760000000004</v>
      </c>
      <c r="W44" s="7">
        <f t="shared" si="6"/>
        <v>502.55760000000004</v>
      </c>
      <c r="X44" s="7">
        <f t="shared" si="7"/>
        <v>502.55760000000004</v>
      </c>
      <c r="Y44" s="35">
        <f t="shared" si="8"/>
        <v>2010.2304000000001</v>
      </c>
      <c r="Z44" s="10">
        <f t="shared" si="9"/>
        <v>2010.2304000000001</v>
      </c>
      <c r="AA44" s="10"/>
    </row>
    <row r="45" spans="1:27" ht="15.75" customHeight="1" x14ac:dyDescent="0.3">
      <c r="A45" s="32">
        <v>5</v>
      </c>
      <c r="B45" s="36" t="s">
        <v>64</v>
      </c>
      <c r="C45" s="36"/>
      <c r="D45" s="37"/>
      <c r="E45" s="32">
        <f>SUM(E46:E50)</f>
        <v>5181</v>
      </c>
      <c r="F45" s="29"/>
      <c r="G45" s="5"/>
      <c r="H45" s="6"/>
      <c r="I45" s="5"/>
      <c r="J45" s="5"/>
      <c r="K45" s="5"/>
      <c r="L45" s="9"/>
      <c r="M45" s="9"/>
      <c r="N45" s="9"/>
      <c r="O45" s="9"/>
      <c r="P45" s="9"/>
      <c r="Q45" s="9"/>
      <c r="R45" s="45"/>
      <c r="S45" s="40"/>
      <c r="T45" s="41">
        <f>SUM(T46:T50)</f>
        <v>13966.3248</v>
      </c>
      <c r="U45" s="41">
        <f>SUM(U46:U50)</f>
        <v>3491.5812000000001</v>
      </c>
      <c r="V45" s="41">
        <f t="shared" ref="V45:X45" si="17">SUM(V46:V50)</f>
        <v>3491.5812000000001</v>
      </c>
      <c r="W45" s="41">
        <f t="shared" si="17"/>
        <v>3491.5812000000001</v>
      </c>
      <c r="X45" s="41">
        <f t="shared" si="17"/>
        <v>3491.5812000000001</v>
      </c>
      <c r="Y45" s="35">
        <f>SUM(Y46:Y50)</f>
        <v>13966.3248</v>
      </c>
      <c r="Z45" s="10">
        <f>SUM(Z46:Z50)</f>
        <v>13966.3248</v>
      </c>
      <c r="AA45" s="10"/>
    </row>
    <row r="46" spans="1:27" ht="15.75" customHeight="1" x14ac:dyDescent="0.3">
      <c r="A46" s="2">
        <v>1</v>
      </c>
      <c r="B46" s="3" t="s">
        <v>65</v>
      </c>
      <c r="C46" s="3"/>
      <c r="D46" s="4" t="s">
        <v>66</v>
      </c>
      <c r="E46" s="2">
        <v>1442</v>
      </c>
      <c r="F46" s="5">
        <f>F120</f>
        <v>1860.3</v>
      </c>
      <c r="G46" s="5">
        <f>G13</f>
        <v>1.712</v>
      </c>
      <c r="H46" s="6">
        <v>4.75</v>
      </c>
      <c r="I46" s="7">
        <v>3.5</v>
      </c>
      <c r="J46" s="8">
        <f t="shared" ref="J46:J50" si="18">H46-I46</f>
        <v>1.25</v>
      </c>
      <c r="K46" s="8" t="s">
        <v>32</v>
      </c>
      <c r="L46" s="9">
        <f>L16</f>
        <v>1</v>
      </c>
      <c r="M46" s="9" t="s">
        <v>32</v>
      </c>
      <c r="N46" s="9">
        <v>1</v>
      </c>
      <c r="O46" s="9" t="s">
        <v>32</v>
      </c>
      <c r="P46" s="9">
        <v>1</v>
      </c>
      <c r="Q46" s="9" t="s">
        <v>32</v>
      </c>
      <c r="R46" s="9">
        <v>1</v>
      </c>
      <c r="S46" s="6">
        <v>1</v>
      </c>
      <c r="T46" s="7">
        <f t="shared" si="3"/>
        <v>3184.8335999999999</v>
      </c>
      <c r="U46" s="7">
        <f t="shared" si="4"/>
        <v>796.20839999999998</v>
      </c>
      <c r="V46" s="7">
        <f t="shared" si="5"/>
        <v>796.20839999999998</v>
      </c>
      <c r="W46" s="7">
        <f t="shared" si="6"/>
        <v>796.20839999999998</v>
      </c>
      <c r="X46" s="7">
        <f t="shared" si="7"/>
        <v>796.20839999999998</v>
      </c>
      <c r="Y46" s="35">
        <f t="shared" si="8"/>
        <v>3184.8335999999999</v>
      </c>
      <c r="Z46" s="10">
        <f t="shared" si="9"/>
        <v>3184.8335999999999</v>
      </c>
      <c r="AA46" s="10"/>
    </row>
    <row r="47" spans="1:27" ht="15.75" customHeight="1" x14ac:dyDescent="0.3">
      <c r="A47" s="2">
        <v>2</v>
      </c>
      <c r="B47" s="3" t="s">
        <v>67</v>
      </c>
      <c r="C47" s="3"/>
      <c r="D47" s="4" t="s">
        <v>66</v>
      </c>
      <c r="E47" s="2">
        <v>499</v>
      </c>
      <c r="F47" s="5">
        <f>F119</f>
        <v>1174.2</v>
      </c>
      <c r="G47" s="5">
        <f>G13</f>
        <v>1.712</v>
      </c>
      <c r="H47" s="6">
        <v>3.5</v>
      </c>
      <c r="I47" s="7">
        <v>3</v>
      </c>
      <c r="J47" s="8">
        <f t="shared" si="18"/>
        <v>0.5</v>
      </c>
      <c r="K47" s="8" t="s">
        <v>32</v>
      </c>
      <c r="L47" s="9">
        <v>1</v>
      </c>
      <c r="M47" s="9" t="s">
        <v>32</v>
      </c>
      <c r="N47" s="9">
        <v>1</v>
      </c>
      <c r="O47" s="9" t="s">
        <v>32</v>
      </c>
      <c r="P47" s="9">
        <v>1</v>
      </c>
      <c r="Q47" s="9" t="s">
        <v>32</v>
      </c>
      <c r="R47" s="9">
        <v>1</v>
      </c>
      <c r="S47" s="6">
        <v>1</v>
      </c>
      <c r="T47" s="7">
        <f t="shared" si="3"/>
        <v>2010.2304000000001</v>
      </c>
      <c r="U47" s="7">
        <f t="shared" si="4"/>
        <v>502.55760000000004</v>
      </c>
      <c r="V47" s="7">
        <f t="shared" si="5"/>
        <v>502.55760000000004</v>
      </c>
      <c r="W47" s="7">
        <f t="shared" si="6"/>
        <v>502.55760000000004</v>
      </c>
      <c r="X47" s="7">
        <f t="shared" si="7"/>
        <v>502.55760000000004</v>
      </c>
      <c r="Y47" s="35">
        <f t="shared" si="8"/>
        <v>2010.2304000000001</v>
      </c>
      <c r="Z47" s="10">
        <f t="shared" si="9"/>
        <v>2010.2304000000001</v>
      </c>
      <c r="AA47" s="10"/>
    </row>
    <row r="48" spans="1:27" s="20" customFormat="1" ht="15.75" customHeight="1" x14ac:dyDescent="0.3">
      <c r="A48" s="11">
        <v>3</v>
      </c>
      <c r="B48" s="12" t="s">
        <v>68</v>
      </c>
      <c r="C48" s="12"/>
      <c r="D48" s="13" t="s">
        <v>66</v>
      </c>
      <c r="E48" s="11">
        <v>1547</v>
      </c>
      <c r="F48" s="14">
        <f>F121</f>
        <v>2088.9</v>
      </c>
      <c r="G48" s="14">
        <f>G13</f>
        <v>1.712</v>
      </c>
      <c r="H48" s="15">
        <v>4</v>
      </c>
      <c r="I48" s="16">
        <v>3.5</v>
      </c>
      <c r="J48" s="17">
        <f t="shared" si="18"/>
        <v>0.5</v>
      </c>
      <c r="K48" s="17" t="s">
        <v>32</v>
      </c>
      <c r="L48" s="18">
        <f>L16</f>
        <v>1</v>
      </c>
      <c r="M48" s="18" t="s">
        <v>32</v>
      </c>
      <c r="N48" s="18">
        <v>1</v>
      </c>
      <c r="O48" s="18" t="s">
        <v>32</v>
      </c>
      <c r="P48" s="18">
        <v>1</v>
      </c>
      <c r="Q48" s="18" t="s">
        <v>32</v>
      </c>
      <c r="R48" s="18">
        <v>1</v>
      </c>
      <c r="S48" s="15">
        <v>1</v>
      </c>
      <c r="T48" s="7">
        <f t="shared" si="3"/>
        <v>3576.1968000000006</v>
      </c>
      <c r="U48" s="7">
        <f t="shared" si="4"/>
        <v>894.04920000000016</v>
      </c>
      <c r="V48" s="7">
        <f t="shared" si="5"/>
        <v>894.04920000000016</v>
      </c>
      <c r="W48" s="7">
        <f t="shared" si="6"/>
        <v>894.04920000000016</v>
      </c>
      <c r="X48" s="7">
        <f t="shared" si="7"/>
        <v>894.04920000000016</v>
      </c>
      <c r="Y48" s="35">
        <f t="shared" si="8"/>
        <v>3576.1968000000006</v>
      </c>
      <c r="Z48" s="10">
        <f t="shared" si="9"/>
        <v>3576.1968000000006</v>
      </c>
      <c r="AA48" s="19"/>
    </row>
    <row r="49" spans="1:30" s="20" customFormat="1" ht="15.75" customHeight="1" x14ac:dyDescent="0.3">
      <c r="A49" s="11">
        <v>4</v>
      </c>
      <c r="B49" s="12" t="s">
        <v>69</v>
      </c>
      <c r="C49" s="12"/>
      <c r="D49" s="13" t="s">
        <v>66</v>
      </c>
      <c r="E49" s="11">
        <v>408</v>
      </c>
      <c r="F49" s="14">
        <f>F119</f>
        <v>1174.2</v>
      </c>
      <c r="G49" s="14">
        <f>G13</f>
        <v>1.712</v>
      </c>
      <c r="H49" s="15">
        <v>5</v>
      </c>
      <c r="I49" s="16">
        <v>3</v>
      </c>
      <c r="J49" s="17">
        <f t="shared" si="18"/>
        <v>2</v>
      </c>
      <c r="K49" s="17" t="s">
        <v>32</v>
      </c>
      <c r="L49" s="18">
        <v>1</v>
      </c>
      <c r="M49" s="18" t="s">
        <v>32</v>
      </c>
      <c r="N49" s="18">
        <v>1</v>
      </c>
      <c r="O49" s="18" t="s">
        <v>32</v>
      </c>
      <c r="P49" s="18">
        <v>1</v>
      </c>
      <c r="Q49" s="18" t="s">
        <v>32</v>
      </c>
      <c r="R49" s="18">
        <v>1</v>
      </c>
      <c r="S49" s="15">
        <v>1</v>
      </c>
      <c r="T49" s="7">
        <f t="shared" si="3"/>
        <v>2010.2304000000001</v>
      </c>
      <c r="U49" s="7">
        <f t="shared" si="4"/>
        <v>502.55760000000004</v>
      </c>
      <c r="V49" s="7">
        <f t="shared" si="5"/>
        <v>502.55760000000004</v>
      </c>
      <c r="W49" s="7">
        <f t="shared" si="6"/>
        <v>502.55760000000004</v>
      </c>
      <c r="X49" s="7">
        <f t="shared" si="7"/>
        <v>502.55760000000004</v>
      </c>
      <c r="Y49" s="35">
        <f t="shared" si="8"/>
        <v>2010.2304000000001</v>
      </c>
      <c r="Z49" s="10">
        <f t="shared" si="9"/>
        <v>2010.2304000000001</v>
      </c>
      <c r="AA49" s="19"/>
    </row>
    <row r="50" spans="1:30" s="20" customFormat="1" ht="15.75" customHeight="1" x14ac:dyDescent="0.3">
      <c r="A50" s="11">
        <v>5</v>
      </c>
      <c r="B50" s="12" t="s">
        <v>70</v>
      </c>
      <c r="C50" s="12"/>
      <c r="D50" s="13" t="s">
        <v>66</v>
      </c>
      <c r="E50" s="11">
        <v>1285</v>
      </c>
      <c r="F50" s="14">
        <f>F120</f>
        <v>1860.3</v>
      </c>
      <c r="G50" s="14">
        <f>G13</f>
        <v>1.712</v>
      </c>
      <c r="H50" s="15">
        <v>4</v>
      </c>
      <c r="I50" s="16">
        <v>3.5</v>
      </c>
      <c r="J50" s="17">
        <f t="shared" si="18"/>
        <v>0.5</v>
      </c>
      <c r="K50" s="17" t="s">
        <v>32</v>
      </c>
      <c r="L50" s="18">
        <f>L16</f>
        <v>1</v>
      </c>
      <c r="M50" s="18" t="s">
        <v>32</v>
      </c>
      <c r="N50" s="18">
        <v>1</v>
      </c>
      <c r="O50" s="18" t="s">
        <v>32</v>
      </c>
      <c r="P50" s="18">
        <v>1</v>
      </c>
      <c r="Q50" s="18" t="s">
        <v>32</v>
      </c>
      <c r="R50" s="18">
        <v>1</v>
      </c>
      <c r="S50" s="15">
        <v>1</v>
      </c>
      <c r="T50" s="7">
        <f t="shared" si="3"/>
        <v>3184.8335999999999</v>
      </c>
      <c r="U50" s="7">
        <f t="shared" si="4"/>
        <v>796.20839999999998</v>
      </c>
      <c r="V50" s="7">
        <f t="shared" si="5"/>
        <v>796.20839999999998</v>
      </c>
      <c r="W50" s="7">
        <f t="shared" si="6"/>
        <v>796.20839999999998</v>
      </c>
      <c r="X50" s="7">
        <f t="shared" si="7"/>
        <v>796.20839999999998</v>
      </c>
      <c r="Y50" s="35">
        <f t="shared" si="8"/>
        <v>3184.8335999999999</v>
      </c>
      <c r="Z50" s="10">
        <f t="shared" si="9"/>
        <v>3184.8335999999999</v>
      </c>
      <c r="AA50" s="19"/>
    </row>
    <row r="51" spans="1:30" ht="25.5" customHeight="1" x14ac:dyDescent="0.3">
      <c r="A51" s="32">
        <v>6</v>
      </c>
      <c r="B51" s="33" t="s">
        <v>71</v>
      </c>
      <c r="C51" s="33"/>
      <c r="D51" s="44"/>
      <c r="E51" s="32">
        <f>SUM(E52:E52)</f>
        <v>158</v>
      </c>
      <c r="F51" s="29"/>
      <c r="G51" s="5"/>
      <c r="H51" s="6"/>
      <c r="I51" s="5"/>
      <c r="J51" s="5"/>
      <c r="K51" s="5"/>
      <c r="L51" s="45"/>
      <c r="M51" s="45"/>
      <c r="N51" s="45"/>
      <c r="O51" s="45"/>
      <c r="P51" s="45"/>
      <c r="Q51" s="45"/>
      <c r="R51" s="45"/>
      <c r="S51" s="40"/>
      <c r="T51" s="41">
        <f>T52</f>
        <v>2010.2304000000001</v>
      </c>
      <c r="U51" s="41">
        <f>U52</f>
        <v>502.55760000000004</v>
      </c>
      <c r="V51" s="41">
        <f t="shared" ref="V51:X51" si="19">V52</f>
        <v>502.55760000000004</v>
      </c>
      <c r="W51" s="41">
        <f t="shared" si="19"/>
        <v>502.55760000000004</v>
      </c>
      <c r="X51" s="41">
        <f t="shared" si="19"/>
        <v>502.55760000000004</v>
      </c>
      <c r="Y51" s="35">
        <f>Y52</f>
        <v>2010.2304000000001</v>
      </c>
      <c r="Z51" s="10">
        <f>Z52</f>
        <v>2010.2304000000001</v>
      </c>
      <c r="AA51" s="10"/>
    </row>
    <row r="52" spans="1:30" s="20" customFormat="1" ht="15.75" customHeight="1" x14ac:dyDescent="0.3">
      <c r="A52" s="11">
        <v>1</v>
      </c>
      <c r="B52" s="12" t="s">
        <v>72</v>
      </c>
      <c r="C52" s="12" t="s">
        <v>73</v>
      </c>
      <c r="D52" s="13" t="s">
        <v>74</v>
      </c>
      <c r="E52" s="11">
        <v>158</v>
      </c>
      <c r="F52" s="14">
        <f>F119</f>
        <v>1174.2</v>
      </c>
      <c r="G52" s="14">
        <f>G13</f>
        <v>1.712</v>
      </c>
      <c r="H52" s="15">
        <v>1.5</v>
      </c>
      <c r="I52" s="16">
        <v>1.5</v>
      </c>
      <c r="J52" s="17">
        <f>H52-I52</f>
        <v>0</v>
      </c>
      <c r="K52" s="17" t="s">
        <v>32</v>
      </c>
      <c r="L52" s="18">
        <v>1</v>
      </c>
      <c r="M52" s="18" t="s">
        <v>32</v>
      </c>
      <c r="N52" s="18">
        <v>1</v>
      </c>
      <c r="O52" s="18" t="s">
        <v>32</v>
      </c>
      <c r="P52" s="18">
        <v>1</v>
      </c>
      <c r="Q52" s="18" t="s">
        <v>32</v>
      </c>
      <c r="R52" s="18">
        <v>1</v>
      </c>
      <c r="S52" s="15">
        <v>1</v>
      </c>
      <c r="T52" s="7">
        <f t="shared" si="3"/>
        <v>2010.2304000000001</v>
      </c>
      <c r="U52" s="7">
        <f t="shared" si="4"/>
        <v>502.55760000000004</v>
      </c>
      <c r="V52" s="7">
        <f t="shared" si="5"/>
        <v>502.55760000000004</v>
      </c>
      <c r="W52" s="7">
        <f t="shared" si="6"/>
        <v>502.55760000000004</v>
      </c>
      <c r="X52" s="7">
        <f t="shared" si="7"/>
        <v>502.55760000000004</v>
      </c>
      <c r="Y52" s="35">
        <f t="shared" si="8"/>
        <v>2010.2304000000001</v>
      </c>
      <c r="Z52" s="10">
        <f t="shared" si="9"/>
        <v>2010.2304000000001</v>
      </c>
      <c r="AA52" s="19"/>
    </row>
    <row r="53" spans="1:30" ht="15.75" customHeight="1" x14ac:dyDescent="0.3">
      <c r="A53" s="32">
        <v>7</v>
      </c>
      <c r="B53" s="33" t="s">
        <v>75</v>
      </c>
      <c r="C53" s="33"/>
      <c r="D53" s="44"/>
      <c r="E53" s="32">
        <f>SUM(E54:E56)</f>
        <v>1906</v>
      </c>
      <c r="F53" s="29"/>
      <c r="G53" s="5"/>
      <c r="H53" s="6"/>
      <c r="I53" s="5"/>
      <c r="J53" s="5"/>
      <c r="K53" s="5"/>
      <c r="L53" s="45"/>
      <c r="M53" s="45"/>
      <c r="N53" s="45"/>
      <c r="O53" s="45"/>
      <c r="P53" s="45"/>
      <c r="Q53" s="45"/>
      <c r="R53" s="45"/>
      <c r="S53" s="38"/>
      <c r="T53" s="41">
        <f>SUM(T54:T56)</f>
        <v>5863.1663200000003</v>
      </c>
      <c r="U53" s="41">
        <f>SUM(U54:U56)</f>
        <v>1457.41704</v>
      </c>
      <c r="V53" s="41">
        <f t="shared" ref="V53:W53" si="20">SUM(V54:V56)</f>
        <v>1457.41704</v>
      </c>
      <c r="W53" s="41">
        <f t="shared" si="20"/>
        <v>1457.41704</v>
      </c>
      <c r="X53" s="41">
        <f>X54+X56+485.8</f>
        <v>1490.9152000000001</v>
      </c>
      <c r="Y53" s="35">
        <f>SUM(Y54:Y56)</f>
        <v>5863.1720000000005</v>
      </c>
      <c r="Z53" s="10">
        <f>SUM(Z54:Z56)</f>
        <v>5528.1336000000001</v>
      </c>
      <c r="AA53" s="10">
        <f>SUM(AA54:AA56)</f>
        <v>335.03840000000002</v>
      </c>
    </row>
    <row r="54" spans="1:30" ht="15.75" customHeight="1" x14ac:dyDescent="0.3">
      <c r="A54" s="2">
        <v>1</v>
      </c>
      <c r="B54" s="21" t="s">
        <v>76</v>
      </c>
      <c r="C54" s="21"/>
      <c r="D54" s="22" t="s">
        <v>77</v>
      </c>
      <c r="E54" s="2">
        <v>468</v>
      </c>
      <c r="F54" s="5">
        <f>F119</f>
        <v>1174.2</v>
      </c>
      <c r="G54" s="5">
        <f>G13</f>
        <v>1.712</v>
      </c>
      <c r="H54" s="6">
        <v>5</v>
      </c>
      <c r="I54" s="7">
        <v>1.5</v>
      </c>
      <c r="J54" s="8">
        <f t="shared" ref="J54:J55" si="21">H54-I54</f>
        <v>3.5</v>
      </c>
      <c r="K54" s="8" t="s">
        <v>32</v>
      </c>
      <c r="L54" s="9">
        <f>L16</f>
        <v>1</v>
      </c>
      <c r="M54" s="9" t="s">
        <v>32</v>
      </c>
      <c r="N54" s="9">
        <v>1</v>
      </c>
      <c r="O54" s="9" t="s">
        <v>32</v>
      </c>
      <c r="P54" s="9">
        <v>1</v>
      </c>
      <c r="Q54" s="9" t="s">
        <v>32</v>
      </c>
      <c r="R54" s="9">
        <v>1</v>
      </c>
      <c r="S54" s="6">
        <v>1</v>
      </c>
      <c r="T54" s="7">
        <f t="shared" si="3"/>
        <v>2010.2304000000001</v>
      </c>
      <c r="U54" s="7">
        <f t="shared" si="4"/>
        <v>502.55760000000004</v>
      </c>
      <c r="V54" s="7">
        <f t="shared" si="5"/>
        <v>502.55760000000004</v>
      </c>
      <c r="W54" s="7">
        <f t="shared" si="6"/>
        <v>502.55760000000004</v>
      </c>
      <c r="X54" s="7">
        <f t="shared" si="7"/>
        <v>502.55760000000004</v>
      </c>
      <c r="Y54" s="35">
        <f t="shared" si="8"/>
        <v>2010.2304000000001</v>
      </c>
      <c r="Z54" s="10">
        <f t="shared" si="9"/>
        <v>2010.2304000000001</v>
      </c>
      <c r="AA54" s="10"/>
    </row>
    <row r="55" spans="1:30" ht="15.75" customHeight="1" x14ac:dyDescent="0.3">
      <c r="A55" s="2">
        <v>2</v>
      </c>
      <c r="B55" s="21" t="s">
        <v>78</v>
      </c>
      <c r="C55" s="21"/>
      <c r="D55" s="22" t="s">
        <v>77</v>
      </c>
      <c r="E55" s="2">
        <v>540</v>
      </c>
      <c r="F55" s="5">
        <f>F119</f>
        <v>1174.2</v>
      </c>
      <c r="G55" s="5">
        <f>G13</f>
        <v>1.712</v>
      </c>
      <c r="H55" s="6">
        <v>4</v>
      </c>
      <c r="I55" s="7">
        <v>1.5</v>
      </c>
      <c r="J55" s="8">
        <f t="shared" si="21"/>
        <v>2.5</v>
      </c>
      <c r="K55" s="8" t="s">
        <v>27</v>
      </c>
      <c r="L55" s="9">
        <f>$L$13</f>
        <v>0.9</v>
      </c>
      <c r="M55" s="9" t="s">
        <v>27</v>
      </c>
      <c r="N55" s="9">
        <v>0.9</v>
      </c>
      <c r="O55" s="9" t="s">
        <v>27</v>
      </c>
      <c r="P55" s="9">
        <v>0.9</v>
      </c>
      <c r="Q55" s="9" t="s">
        <v>32</v>
      </c>
      <c r="R55" s="9">
        <v>1</v>
      </c>
      <c r="S55" s="6">
        <v>1</v>
      </c>
      <c r="T55" s="7">
        <f>U55+V55+W55+485.8</f>
        <v>1842.7055199999998</v>
      </c>
      <c r="U55" s="7">
        <f t="shared" si="4"/>
        <v>452.30183999999997</v>
      </c>
      <c r="V55" s="7">
        <f t="shared" si="5"/>
        <v>452.30183999999997</v>
      </c>
      <c r="W55" s="7">
        <f t="shared" si="6"/>
        <v>452.30183999999997</v>
      </c>
      <c r="X55" s="7" t="s">
        <v>154</v>
      </c>
      <c r="Y55" s="35">
        <f>Z55+AA55</f>
        <v>1842.7112000000002</v>
      </c>
      <c r="Z55" s="10">
        <f>AC55*10</f>
        <v>1507.6728000000001</v>
      </c>
      <c r="AA55" s="10">
        <f>AD55*2</f>
        <v>335.03840000000002</v>
      </c>
      <c r="AC55" s="1">
        <v>150.76728</v>
      </c>
      <c r="AD55" s="1">
        <v>167.51920000000001</v>
      </c>
    </row>
    <row r="56" spans="1:30" ht="15.75" customHeight="1" x14ac:dyDescent="0.3">
      <c r="A56" s="2">
        <v>3</v>
      </c>
      <c r="B56" s="21" t="s">
        <v>79</v>
      </c>
      <c r="C56" s="21"/>
      <c r="D56" s="22"/>
      <c r="E56" s="2">
        <v>898</v>
      </c>
      <c r="F56" s="5">
        <f>F119</f>
        <v>1174.2</v>
      </c>
      <c r="G56" s="5">
        <f>G13</f>
        <v>1.712</v>
      </c>
      <c r="H56" s="6"/>
      <c r="I56" s="7"/>
      <c r="J56" s="8"/>
      <c r="K56" s="8" t="s">
        <v>32</v>
      </c>
      <c r="L56" s="9">
        <v>1</v>
      </c>
      <c r="M56" s="9" t="s">
        <v>32</v>
      </c>
      <c r="N56" s="9">
        <v>1</v>
      </c>
      <c r="O56" s="9" t="s">
        <v>32</v>
      </c>
      <c r="P56" s="9">
        <v>1</v>
      </c>
      <c r="Q56" s="9" t="s">
        <v>32</v>
      </c>
      <c r="R56" s="9">
        <v>1</v>
      </c>
      <c r="S56" s="6">
        <v>1</v>
      </c>
      <c r="T56" s="7">
        <f t="shared" si="3"/>
        <v>2010.2304000000001</v>
      </c>
      <c r="U56" s="7">
        <f t="shared" si="4"/>
        <v>502.55760000000004</v>
      </c>
      <c r="V56" s="7">
        <f t="shared" si="5"/>
        <v>502.55760000000004</v>
      </c>
      <c r="W56" s="7">
        <f t="shared" si="6"/>
        <v>502.55760000000004</v>
      </c>
      <c r="X56" s="7">
        <f t="shared" si="7"/>
        <v>502.55760000000004</v>
      </c>
      <c r="Y56" s="35">
        <f t="shared" si="8"/>
        <v>2010.2304000000001</v>
      </c>
      <c r="Z56" s="10">
        <f t="shared" si="9"/>
        <v>2010.2304000000001</v>
      </c>
      <c r="AA56" s="10"/>
    </row>
    <row r="57" spans="1:30" ht="15.75" customHeight="1" x14ac:dyDescent="0.3">
      <c r="A57" s="32">
        <v>8</v>
      </c>
      <c r="B57" s="33" t="s">
        <v>80</v>
      </c>
      <c r="C57" s="33"/>
      <c r="D57" s="44"/>
      <c r="E57" s="32">
        <f>SUM(E58:E66)</f>
        <v>4822</v>
      </c>
      <c r="F57" s="29"/>
      <c r="G57" s="5"/>
      <c r="H57" s="6"/>
      <c r="I57" s="5"/>
      <c r="J57" s="5"/>
      <c r="K57" s="5"/>
      <c r="L57" s="45"/>
      <c r="M57" s="45"/>
      <c r="N57" s="45"/>
      <c r="O57" s="45"/>
      <c r="P57" s="45"/>
      <c r="Q57" s="45"/>
      <c r="R57" s="45"/>
      <c r="S57" s="6"/>
      <c r="T57" s="41">
        <f>SUM(T58:T66)</f>
        <v>17120.456560000002</v>
      </c>
      <c r="U57" s="41">
        <f>SUM(U58:U66)</f>
        <v>4271.7395999999999</v>
      </c>
      <c r="V57" s="41">
        <f t="shared" ref="V57:W57" si="22">SUM(V58:V66)</f>
        <v>4271.7395999999999</v>
      </c>
      <c r="W57" s="41">
        <f t="shared" si="22"/>
        <v>4271.7395999999999</v>
      </c>
      <c r="X57" s="41">
        <f>X58+X59+X60+X61+X62+X63+X64+X65+485.8</f>
        <v>4305.23776</v>
      </c>
      <c r="Y57" s="35">
        <f>SUM(Y58:Y66)</f>
        <v>17120.462240000001</v>
      </c>
      <c r="Z57" s="10">
        <f>SUM(Z58:Z66)</f>
        <v>16785.423839999999</v>
      </c>
      <c r="AA57" s="10">
        <f>SUM(AA58:AA66)</f>
        <v>335.03840000000002</v>
      </c>
    </row>
    <row r="58" spans="1:30" ht="15.75" customHeight="1" x14ac:dyDescent="0.3">
      <c r="A58" s="2">
        <v>1</v>
      </c>
      <c r="B58" s="21" t="s">
        <v>81</v>
      </c>
      <c r="C58" s="21"/>
      <c r="D58" s="22" t="s">
        <v>82</v>
      </c>
      <c r="E58" s="2">
        <v>824</v>
      </c>
      <c r="F58" s="5">
        <f>F119</f>
        <v>1174.2</v>
      </c>
      <c r="G58" s="5">
        <f>G13</f>
        <v>1.712</v>
      </c>
      <c r="H58" s="6">
        <v>6</v>
      </c>
      <c r="I58" s="7">
        <v>1.5</v>
      </c>
      <c r="J58" s="8">
        <f t="shared" ref="J58:J66" si="23">H58-I58</f>
        <v>4.5</v>
      </c>
      <c r="K58" s="8" t="s">
        <v>32</v>
      </c>
      <c r="L58" s="9">
        <f>L16</f>
        <v>1</v>
      </c>
      <c r="M58" s="9" t="s">
        <v>32</v>
      </c>
      <c r="N58" s="9">
        <v>1</v>
      </c>
      <c r="O58" s="9" t="s">
        <v>32</v>
      </c>
      <c r="P58" s="9">
        <v>1</v>
      </c>
      <c r="Q58" s="9" t="s">
        <v>32</v>
      </c>
      <c r="R58" s="9">
        <v>1</v>
      </c>
      <c r="S58" s="6">
        <v>1</v>
      </c>
      <c r="T58" s="7">
        <f t="shared" si="3"/>
        <v>2010.2304000000001</v>
      </c>
      <c r="U58" s="7">
        <f t="shared" si="4"/>
        <v>502.55760000000004</v>
      </c>
      <c r="V58" s="7">
        <f t="shared" si="5"/>
        <v>502.55760000000004</v>
      </c>
      <c r="W58" s="7">
        <f t="shared" si="6"/>
        <v>502.55760000000004</v>
      </c>
      <c r="X58" s="7">
        <f t="shared" si="7"/>
        <v>502.55760000000004</v>
      </c>
      <c r="Y58" s="35">
        <f t="shared" si="8"/>
        <v>2010.2304000000001</v>
      </c>
      <c r="Z58" s="10">
        <f t="shared" si="9"/>
        <v>2010.2304000000001</v>
      </c>
      <c r="AA58" s="10"/>
    </row>
    <row r="59" spans="1:30" ht="15.75" customHeight="1" x14ac:dyDescent="0.3">
      <c r="A59" s="2">
        <v>2</v>
      </c>
      <c r="B59" s="21" t="s">
        <v>83</v>
      </c>
      <c r="C59" s="21" t="s">
        <v>73</v>
      </c>
      <c r="D59" s="22" t="s">
        <v>82</v>
      </c>
      <c r="E59" s="2">
        <v>106</v>
      </c>
      <c r="F59" s="5">
        <f>F119</f>
        <v>1174.2</v>
      </c>
      <c r="G59" s="5">
        <f>G13</f>
        <v>1.712</v>
      </c>
      <c r="H59" s="6">
        <v>2</v>
      </c>
      <c r="I59" s="7">
        <v>1.5</v>
      </c>
      <c r="J59" s="8">
        <f t="shared" si="23"/>
        <v>0.5</v>
      </c>
      <c r="K59" s="8" t="s">
        <v>27</v>
      </c>
      <c r="L59" s="9">
        <f t="shared" ref="L59:L66" si="24">$L$13</f>
        <v>0.9</v>
      </c>
      <c r="M59" s="9" t="s">
        <v>27</v>
      </c>
      <c r="N59" s="9">
        <v>0.9</v>
      </c>
      <c r="O59" s="9" t="s">
        <v>27</v>
      </c>
      <c r="P59" s="9">
        <v>0.9</v>
      </c>
      <c r="Q59" s="9" t="s">
        <v>27</v>
      </c>
      <c r="R59" s="9">
        <v>0.9</v>
      </c>
      <c r="S59" s="6">
        <v>1</v>
      </c>
      <c r="T59" s="7">
        <f t="shared" si="3"/>
        <v>1809.2073599999999</v>
      </c>
      <c r="U59" s="7">
        <f t="shared" si="4"/>
        <v>452.30183999999997</v>
      </c>
      <c r="V59" s="7">
        <f t="shared" si="5"/>
        <v>452.30183999999997</v>
      </c>
      <c r="W59" s="7">
        <f t="shared" si="6"/>
        <v>452.30183999999997</v>
      </c>
      <c r="X59" s="7">
        <f t="shared" si="7"/>
        <v>452.30183999999997</v>
      </c>
      <c r="Y59" s="35">
        <f t="shared" si="8"/>
        <v>1809.2073599999999</v>
      </c>
      <c r="Z59" s="10">
        <f t="shared" si="9"/>
        <v>1809.2073599999999</v>
      </c>
      <c r="AA59" s="10"/>
    </row>
    <row r="60" spans="1:30" ht="15.75" customHeight="1" x14ac:dyDescent="0.3">
      <c r="A60" s="2">
        <v>3</v>
      </c>
      <c r="B60" s="21" t="s">
        <v>84</v>
      </c>
      <c r="C60" s="21"/>
      <c r="D60" s="22" t="s">
        <v>82</v>
      </c>
      <c r="E60" s="2">
        <v>809</v>
      </c>
      <c r="F60" s="5">
        <f>F119</f>
        <v>1174.2</v>
      </c>
      <c r="G60" s="5">
        <f>G13</f>
        <v>1.712</v>
      </c>
      <c r="H60" s="6">
        <v>3</v>
      </c>
      <c r="I60" s="7">
        <v>1.5</v>
      </c>
      <c r="J60" s="8">
        <f t="shared" si="23"/>
        <v>1.5</v>
      </c>
      <c r="K60" s="8" t="s">
        <v>32</v>
      </c>
      <c r="L60" s="9">
        <f>L16</f>
        <v>1</v>
      </c>
      <c r="M60" s="9" t="s">
        <v>32</v>
      </c>
      <c r="N60" s="9">
        <v>1</v>
      </c>
      <c r="O60" s="9" t="s">
        <v>32</v>
      </c>
      <c r="P60" s="9">
        <v>1</v>
      </c>
      <c r="Q60" s="9" t="s">
        <v>32</v>
      </c>
      <c r="R60" s="9">
        <v>1</v>
      </c>
      <c r="S60" s="6">
        <v>1</v>
      </c>
      <c r="T60" s="7">
        <f t="shared" si="3"/>
        <v>2010.2304000000001</v>
      </c>
      <c r="U60" s="7">
        <f t="shared" si="4"/>
        <v>502.55760000000004</v>
      </c>
      <c r="V60" s="7">
        <f t="shared" si="5"/>
        <v>502.55760000000004</v>
      </c>
      <c r="W60" s="7">
        <f t="shared" si="6"/>
        <v>502.55760000000004</v>
      </c>
      <c r="X60" s="7">
        <f t="shared" si="7"/>
        <v>502.55760000000004</v>
      </c>
      <c r="Y60" s="35">
        <f t="shared" si="8"/>
        <v>2010.2304000000001</v>
      </c>
      <c r="Z60" s="10">
        <f t="shared" si="9"/>
        <v>2010.2304000000001</v>
      </c>
      <c r="AA60" s="10"/>
    </row>
    <row r="61" spans="1:30" ht="15.75" customHeight="1" x14ac:dyDescent="0.3">
      <c r="A61" s="2">
        <v>4</v>
      </c>
      <c r="B61" s="21" t="s">
        <v>85</v>
      </c>
      <c r="C61" s="21" t="s">
        <v>73</v>
      </c>
      <c r="D61" s="22" t="s">
        <v>82</v>
      </c>
      <c r="E61" s="2">
        <v>539</v>
      </c>
      <c r="F61" s="5">
        <f>F119</f>
        <v>1174.2</v>
      </c>
      <c r="G61" s="5">
        <f>G13</f>
        <v>1.712</v>
      </c>
      <c r="H61" s="6">
        <v>3</v>
      </c>
      <c r="I61" s="7">
        <v>1.5</v>
      </c>
      <c r="J61" s="8">
        <f t="shared" si="23"/>
        <v>1.5</v>
      </c>
      <c r="K61" s="8" t="s">
        <v>27</v>
      </c>
      <c r="L61" s="9">
        <f t="shared" si="24"/>
        <v>0.9</v>
      </c>
      <c r="M61" s="9" t="s">
        <v>27</v>
      </c>
      <c r="N61" s="9">
        <v>0.9</v>
      </c>
      <c r="O61" s="9" t="s">
        <v>27</v>
      </c>
      <c r="P61" s="9">
        <v>0.9</v>
      </c>
      <c r="Q61" s="9" t="s">
        <v>27</v>
      </c>
      <c r="R61" s="9">
        <v>0.9</v>
      </c>
      <c r="S61" s="6">
        <v>1</v>
      </c>
      <c r="T61" s="7">
        <f t="shared" si="3"/>
        <v>1809.2073599999999</v>
      </c>
      <c r="U61" s="7">
        <f t="shared" si="4"/>
        <v>452.30183999999997</v>
      </c>
      <c r="V61" s="7">
        <f t="shared" si="5"/>
        <v>452.30183999999997</v>
      </c>
      <c r="W61" s="7">
        <f t="shared" si="6"/>
        <v>452.30183999999997</v>
      </c>
      <c r="X61" s="7">
        <f t="shared" si="7"/>
        <v>452.30183999999997</v>
      </c>
      <c r="Y61" s="35">
        <f t="shared" si="8"/>
        <v>1809.2073599999999</v>
      </c>
      <c r="Z61" s="10">
        <f t="shared" si="9"/>
        <v>1809.2073599999999</v>
      </c>
      <c r="AA61" s="10"/>
    </row>
    <row r="62" spans="1:30" ht="15.75" customHeight="1" x14ac:dyDescent="0.3">
      <c r="A62" s="2">
        <v>5</v>
      </c>
      <c r="B62" s="21" t="s">
        <v>86</v>
      </c>
      <c r="C62" s="21"/>
      <c r="D62" s="22" t="s">
        <v>82</v>
      </c>
      <c r="E62" s="2">
        <v>488</v>
      </c>
      <c r="F62" s="5">
        <f>F119</f>
        <v>1174.2</v>
      </c>
      <c r="G62" s="5">
        <f>G13</f>
        <v>1.712</v>
      </c>
      <c r="H62" s="6">
        <v>3</v>
      </c>
      <c r="I62" s="7">
        <v>1.5</v>
      </c>
      <c r="J62" s="8">
        <f t="shared" si="23"/>
        <v>1.5</v>
      </c>
      <c r="K62" s="8" t="s">
        <v>27</v>
      </c>
      <c r="L62" s="9">
        <f t="shared" si="24"/>
        <v>0.9</v>
      </c>
      <c r="M62" s="9" t="s">
        <v>27</v>
      </c>
      <c r="N62" s="9">
        <v>0.9</v>
      </c>
      <c r="O62" s="9" t="s">
        <v>27</v>
      </c>
      <c r="P62" s="9">
        <v>0.9</v>
      </c>
      <c r="Q62" s="9" t="s">
        <v>27</v>
      </c>
      <c r="R62" s="9">
        <v>0.9</v>
      </c>
      <c r="S62" s="6">
        <v>1</v>
      </c>
      <c r="T62" s="7">
        <f t="shared" si="3"/>
        <v>1809.2073599999999</v>
      </c>
      <c r="U62" s="7">
        <f t="shared" si="4"/>
        <v>452.30183999999997</v>
      </c>
      <c r="V62" s="7">
        <f t="shared" si="5"/>
        <v>452.30183999999997</v>
      </c>
      <c r="W62" s="7">
        <f t="shared" si="6"/>
        <v>452.30183999999997</v>
      </c>
      <c r="X62" s="7">
        <f t="shared" si="7"/>
        <v>452.30183999999997</v>
      </c>
      <c r="Y62" s="35">
        <f t="shared" si="8"/>
        <v>1809.2073599999999</v>
      </c>
      <c r="Z62" s="10">
        <f t="shared" si="9"/>
        <v>1809.2073599999999</v>
      </c>
      <c r="AA62" s="10"/>
    </row>
    <row r="63" spans="1:30" ht="15.75" customHeight="1" x14ac:dyDescent="0.3">
      <c r="A63" s="2">
        <v>6</v>
      </c>
      <c r="B63" s="21" t="s">
        <v>87</v>
      </c>
      <c r="C63" s="21"/>
      <c r="D63" s="22" t="s">
        <v>82</v>
      </c>
      <c r="E63" s="2">
        <v>770</v>
      </c>
      <c r="F63" s="5">
        <f>F119</f>
        <v>1174.2</v>
      </c>
      <c r="G63" s="5">
        <f>G13</f>
        <v>1.712</v>
      </c>
      <c r="H63" s="6">
        <v>3</v>
      </c>
      <c r="I63" s="7">
        <v>1.5</v>
      </c>
      <c r="J63" s="8">
        <f t="shared" si="23"/>
        <v>1.5</v>
      </c>
      <c r="K63" s="8" t="s">
        <v>32</v>
      </c>
      <c r="L63" s="9">
        <f>L16</f>
        <v>1</v>
      </c>
      <c r="M63" s="9" t="s">
        <v>32</v>
      </c>
      <c r="N63" s="9">
        <v>1</v>
      </c>
      <c r="O63" s="9" t="s">
        <v>32</v>
      </c>
      <c r="P63" s="9">
        <v>1</v>
      </c>
      <c r="Q63" s="9" t="s">
        <v>32</v>
      </c>
      <c r="R63" s="9">
        <v>1</v>
      </c>
      <c r="S63" s="6">
        <v>1</v>
      </c>
      <c r="T63" s="7">
        <f t="shared" si="3"/>
        <v>2010.2304000000001</v>
      </c>
      <c r="U63" s="7">
        <f t="shared" si="4"/>
        <v>502.55760000000004</v>
      </c>
      <c r="V63" s="7">
        <f t="shared" si="5"/>
        <v>502.55760000000004</v>
      </c>
      <c r="W63" s="7">
        <f t="shared" si="6"/>
        <v>502.55760000000004</v>
      </c>
      <c r="X63" s="7">
        <f t="shared" si="7"/>
        <v>502.55760000000004</v>
      </c>
      <c r="Y63" s="35">
        <f t="shared" si="8"/>
        <v>2010.2304000000001</v>
      </c>
      <c r="Z63" s="10">
        <f t="shared" si="9"/>
        <v>2010.2304000000001</v>
      </c>
      <c r="AA63" s="10"/>
    </row>
    <row r="64" spans="1:30" ht="15.75" customHeight="1" x14ac:dyDescent="0.3">
      <c r="A64" s="2">
        <v>7</v>
      </c>
      <c r="B64" s="21" t="s">
        <v>88</v>
      </c>
      <c r="C64" s="21"/>
      <c r="D64" s="22" t="s">
        <v>82</v>
      </c>
      <c r="E64" s="2">
        <v>655</v>
      </c>
      <c r="F64" s="5">
        <f>F119</f>
        <v>1174.2</v>
      </c>
      <c r="G64" s="5">
        <f>G13</f>
        <v>1.712</v>
      </c>
      <c r="H64" s="6">
        <v>3</v>
      </c>
      <c r="I64" s="7">
        <v>1.5</v>
      </c>
      <c r="J64" s="8">
        <f t="shared" si="23"/>
        <v>1.5</v>
      </c>
      <c r="K64" s="8" t="s">
        <v>32</v>
      </c>
      <c r="L64" s="9">
        <f>L16</f>
        <v>1</v>
      </c>
      <c r="M64" s="9" t="s">
        <v>32</v>
      </c>
      <c r="N64" s="9">
        <v>1</v>
      </c>
      <c r="O64" s="9" t="s">
        <v>32</v>
      </c>
      <c r="P64" s="9">
        <v>1</v>
      </c>
      <c r="Q64" s="9" t="s">
        <v>32</v>
      </c>
      <c r="R64" s="9">
        <v>1</v>
      </c>
      <c r="S64" s="6">
        <v>1</v>
      </c>
      <c r="T64" s="7">
        <f t="shared" si="3"/>
        <v>2010.2304000000001</v>
      </c>
      <c r="U64" s="7">
        <f t="shared" si="4"/>
        <v>502.55760000000004</v>
      </c>
      <c r="V64" s="7">
        <f t="shared" si="5"/>
        <v>502.55760000000004</v>
      </c>
      <c r="W64" s="7">
        <f t="shared" si="6"/>
        <v>502.55760000000004</v>
      </c>
      <c r="X64" s="7">
        <f t="shared" si="7"/>
        <v>502.55760000000004</v>
      </c>
      <c r="Y64" s="35">
        <f t="shared" si="8"/>
        <v>2010.2304000000001</v>
      </c>
      <c r="Z64" s="10">
        <f t="shared" si="9"/>
        <v>2010.2304000000001</v>
      </c>
      <c r="AA64" s="10"/>
    </row>
    <row r="65" spans="1:30" ht="15.75" customHeight="1" x14ac:dyDescent="0.3">
      <c r="A65" s="2">
        <v>8</v>
      </c>
      <c r="B65" s="21" t="s">
        <v>89</v>
      </c>
      <c r="C65" s="21" t="s">
        <v>73</v>
      </c>
      <c r="D65" s="22" t="s">
        <v>82</v>
      </c>
      <c r="E65" s="2">
        <v>385</v>
      </c>
      <c r="F65" s="5">
        <f>F119</f>
        <v>1174.2</v>
      </c>
      <c r="G65" s="5">
        <f>G13</f>
        <v>1.712</v>
      </c>
      <c r="H65" s="6">
        <v>2</v>
      </c>
      <c r="I65" s="7">
        <v>1.5</v>
      </c>
      <c r="J65" s="8">
        <f t="shared" si="23"/>
        <v>0.5</v>
      </c>
      <c r="K65" s="8" t="s">
        <v>27</v>
      </c>
      <c r="L65" s="9">
        <f t="shared" si="24"/>
        <v>0.9</v>
      </c>
      <c r="M65" s="9" t="s">
        <v>27</v>
      </c>
      <c r="N65" s="9">
        <v>0.9</v>
      </c>
      <c r="O65" s="9" t="s">
        <v>27</v>
      </c>
      <c r="P65" s="9">
        <v>0.9</v>
      </c>
      <c r="Q65" s="9" t="s">
        <v>27</v>
      </c>
      <c r="R65" s="9">
        <v>0.9</v>
      </c>
      <c r="S65" s="6">
        <v>1</v>
      </c>
      <c r="T65" s="7">
        <f t="shared" si="3"/>
        <v>1809.2073599999999</v>
      </c>
      <c r="U65" s="7">
        <f t="shared" si="4"/>
        <v>452.30183999999997</v>
      </c>
      <c r="V65" s="7">
        <f t="shared" si="5"/>
        <v>452.30183999999997</v>
      </c>
      <c r="W65" s="7">
        <f t="shared" si="6"/>
        <v>452.30183999999997</v>
      </c>
      <c r="X65" s="7">
        <f t="shared" si="7"/>
        <v>452.30183999999997</v>
      </c>
      <c r="Y65" s="35">
        <f t="shared" si="8"/>
        <v>1809.2073599999999</v>
      </c>
      <c r="Z65" s="10">
        <f t="shared" si="9"/>
        <v>1809.2073599999999</v>
      </c>
      <c r="AA65" s="10"/>
    </row>
    <row r="66" spans="1:30" ht="15.75" customHeight="1" x14ac:dyDescent="0.3">
      <c r="A66" s="2">
        <v>9</v>
      </c>
      <c r="B66" s="21" t="s">
        <v>90</v>
      </c>
      <c r="C66" s="21"/>
      <c r="D66" s="22" t="s">
        <v>82</v>
      </c>
      <c r="E66" s="2">
        <v>246</v>
      </c>
      <c r="F66" s="5">
        <f>F119</f>
        <v>1174.2</v>
      </c>
      <c r="G66" s="5">
        <f>G13</f>
        <v>1.712</v>
      </c>
      <c r="H66" s="6">
        <v>2</v>
      </c>
      <c r="I66" s="7">
        <v>1.5</v>
      </c>
      <c r="J66" s="8">
        <f t="shared" si="23"/>
        <v>0.5</v>
      </c>
      <c r="K66" s="8" t="s">
        <v>27</v>
      </c>
      <c r="L66" s="9">
        <f t="shared" si="24"/>
        <v>0.9</v>
      </c>
      <c r="M66" s="9" t="s">
        <v>27</v>
      </c>
      <c r="N66" s="9">
        <v>0.9</v>
      </c>
      <c r="O66" s="9" t="s">
        <v>27</v>
      </c>
      <c r="P66" s="9">
        <v>0.9</v>
      </c>
      <c r="Q66" s="9" t="s">
        <v>32</v>
      </c>
      <c r="R66" s="9">
        <v>1</v>
      </c>
      <c r="S66" s="6">
        <v>1</v>
      </c>
      <c r="T66" s="7">
        <f>U66+V66+W66+485.8</f>
        <v>1842.7055199999998</v>
      </c>
      <c r="U66" s="7">
        <f t="shared" si="4"/>
        <v>452.30183999999997</v>
      </c>
      <c r="V66" s="7">
        <f t="shared" si="5"/>
        <v>452.30183999999997</v>
      </c>
      <c r="W66" s="7">
        <f t="shared" si="6"/>
        <v>452.30183999999997</v>
      </c>
      <c r="X66" s="7" t="s">
        <v>154</v>
      </c>
      <c r="Y66" s="35">
        <f>Z66+AA66</f>
        <v>1842.7112000000002</v>
      </c>
      <c r="Z66" s="10">
        <f>AC66*10</f>
        <v>1507.6728000000001</v>
      </c>
      <c r="AA66" s="10">
        <f>AD66*2</f>
        <v>335.03840000000002</v>
      </c>
      <c r="AC66" s="1">
        <v>150.76728</v>
      </c>
      <c r="AD66" s="1">
        <v>167.51920000000001</v>
      </c>
    </row>
    <row r="67" spans="1:30" ht="15.75" customHeight="1" x14ac:dyDescent="0.3">
      <c r="A67" s="32">
        <v>9</v>
      </c>
      <c r="B67" s="33" t="s">
        <v>91</v>
      </c>
      <c r="C67" s="33"/>
      <c r="D67" s="44"/>
      <c r="E67" s="32">
        <f>SUM(E68:E72)</f>
        <v>3726</v>
      </c>
      <c r="F67" s="29"/>
      <c r="G67" s="5"/>
      <c r="H67" s="6"/>
      <c r="I67" s="5"/>
      <c r="J67" s="5"/>
      <c r="K67" s="5"/>
      <c r="L67" s="45"/>
      <c r="M67" s="45"/>
      <c r="N67" s="45"/>
      <c r="O67" s="45"/>
      <c r="P67" s="45"/>
      <c r="Q67" s="45"/>
      <c r="R67" s="45"/>
      <c r="S67" s="38"/>
      <c r="T67" s="41">
        <f>SUM(T68:T72)</f>
        <v>11024.732160000001</v>
      </c>
      <c r="U67" s="41">
        <f>SUM(U68:U72)</f>
        <v>2756.1830400000003</v>
      </c>
      <c r="V67" s="41">
        <f t="shared" ref="V67:X67" si="25">SUM(V68:V72)</f>
        <v>2756.1830400000003</v>
      </c>
      <c r="W67" s="41">
        <f t="shared" si="25"/>
        <v>2756.1830400000003</v>
      </c>
      <c r="X67" s="41">
        <f t="shared" si="25"/>
        <v>2756.1830400000003</v>
      </c>
      <c r="Y67" s="35">
        <f t="shared" si="8"/>
        <v>11024.732160000001</v>
      </c>
      <c r="Z67" s="10">
        <f>SUM(Z68:Z72)</f>
        <v>11024.732160000001</v>
      </c>
      <c r="AA67" s="10"/>
    </row>
    <row r="68" spans="1:30" ht="15.75" customHeight="1" x14ac:dyDescent="0.3">
      <c r="A68" s="2">
        <v>1</v>
      </c>
      <c r="B68" s="21" t="s">
        <v>92</v>
      </c>
      <c r="C68" s="21" t="s">
        <v>73</v>
      </c>
      <c r="D68" s="22" t="s">
        <v>93</v>
      </c>
      <c r="E68" s="2">
        <v>591</v>
      </c>
      <c r="F68" s="5">
        <f>F119</f>
        <v>1174.2</v>
      </c>
      <c r="G68" s="5">
        <f>G13</f>
        <v>1.712</v>
      </c>
      <c r="H68" s="6">
        <v>2.5</v>
      </c>
      <c r="I68" s="7">
        <v>1.5</v>
      </c>
      <c r="J68" s="8">
        <f t="shared" ref="J68:J72" si="26">H68-I68</f>
        <v>1</v>
      </c>
      <c r="K68" s="8" t="s">
        <v>32</v>
      </c>
      <c r="L68" s="9">
        <f>L16</f>
        <v>1</v>
      </c>
      <c r="M68" s="9" t="s">
        <v>32</v>
      </c>
      <c r="N68" s="9">
        <v>1</v>
      </c>
      <c r="O68" s="9" t="s">
        <v>32</v>
      </c>
      <c r="P68" s="9">
        <v>1</v>
      </c>
      <c r="Q68" s="9" t="s">
        <v>32</v>
      </c>
      <c r="R68" s="9">
        <v>1</v>
      </c>
      <c r="S68" s="6">
        <v>1</v>
      </c>
      <c r="T68" s="7">
        <f t="shared" si="3"/>
        <v>2010.2304000000001</v>
      </c>
      <c r="U68" s="7">
        <f t="shared" si="4"/>
        <v>502.55760000000004</v>
      </c>
      <c r="V68" s="7">
        <f t="shared" si="5"/>
        <v>502.55760000000004</v>
      </c>
      <c r="W68" s="7">
        <f t="shared" si="6"/>
        <v>502.55760000000004</v>
      </c>
      <c r="X68" s="7">
        <f t="shared" si="7"/>
        <v>502.55760000000004</v>
      </c>
      <c r="Y68" s="35">
        <f t="shared" si="8"/>
        <v>2010.2304000000001</v>
      </c>
      <c r="Z68" s="10">
        <f t="shared" ref="Z68:Z87" si="27">T68/12*12</f>
        <v>2010.2304000000001</v>
      </c>
      <c r="AA68" s="10"/>
    </row>
    <row r="69" spans="1:30" ht="15.75" customHeight="1" x14ac:dyDescent="0.3">
      <c r="A69" s="2">
        <v>2</v>
      </c>
      <c r="B69" s="21" t="s">
        <v>94</v>
      </c>
      <c r="C69" s="21"/>
      <c r="D69" s="22" t="s">
        <v>93</v>
      </c>
      <c r="E69" s="2">
        <v>1110</v>
      </c>
      <c r="F69" s="5">
        <f>F120</f>
        <v>1860.3</v>
      </c>
      <c r="G69" s="5">
        <f>G13</f>
        <v>1.712</v>
      </c>
      <c r="H69" s="6">
        <v>7</v>
      </c>
      <c r="I69" s="7">
        <v>1.5</v>
      </c>
      <c r="J69" s="8">
        <f t="shared" si="26"/>
        <v>5.5</v>
      </c>
      <c r="K69" s="8" t="s">
        <v>32</v>
      </c>
      <c r="L69" s="9">
        <f>L16</f>
        <v>1</v>
      </c>
      <c r="M69" s="9" t="s">
        <v>32</v>
      </c>
      <c r="N69" s="9">
        <v>1</v>
      </c>
      <c r="O69" s="9" t="s">
        <v>32</v>
      </c>
      <c r="P69" s="9">
        <v>1</v>
      </c>
      <c r="Q69" s="9" t="s">
        <v>32</v>
      </c>
      <c r="R69" s="9">
        <v>1</v>
      </c>
      <c r="S69" s="6">
        <v>1</v>
      </c>
      <c r="T69" s="7">
        <f t="shared" si="3"/>
        <v>3184.8335999999999</v>
      </c>
      <c r="U69" s="7">
        <f t="shared" si="4"/>
        <v>796.20839999999998</v>
      </c>
      <c r="V69" s="7">
        <f t="shared" si="5"/>
        <v>796.20839999999998</v>
      </c>
      <c r="W69" s="7">
        <f t="shared" si="6"/>
        <v>796.20839999999998</v>
      </c>
      <c r="X69" s="7">
        <f t="shared" si="7"/>
        <v>796.20839999999998</v>
      </c>
      <c r="Y69" s="35">
        <f t="shared" si="8"/>
        <v>3184.8335999999999</v>
      </c>
      <c r="Z69" s="10">
        <f t="shared" si="27"/>
        <v>3184.8335999999999</v>
      </c>
      <c r="AA69" s="10"/>
    </row>
    <row r="70" spans="1:30" ht="15.75" customHeight="1" x14ac:dyDescent="0.3">
      <c r="A70" s="2">
        <v>3</v>
      </c>
      <c r="B70" s="21" t="s">
        <v>95</v>
      </c>
      <c r="C70" s="21"/>
      <c r="D70" s="22" t="s">
        <v>93</v>
      </c>
      <c r="E70" s="2">
        <v>750</v>
      </c>
      <c r="F70" s="5">
        <f>F119</f>
        <v>1174.2</v>
      </c>
      <c r="G70" s="5">
        <f>G13</f>
        <v>1.712</v>
      </c>
      <c r="H70" s="6">
        <v>6</v>
      </c>
      <c r="I70" s="7">
        <v>1.5</v>
      </c>
      <c r="J70" s="8">
        <f t="shared" si="26"/>
        <v>4.5</v>
      </c>
      <c r="K70" s="8" t="s">
        <v>32</v>
      </c>
      <c r="L70" s="9">
        <f>L16</f>
        <v>1</v>
      </c>
      <c r="M70" s="9" t="s">
        <v>32</v>
      </c>
      <c r="N70" s="9">
        <v>1</v>
      </c>
      <c r="O70" s="9" t="s">
        <v>32</v>
      </c>
      <c r="P70" s="9">
        <v>1</v>
      </c>
      <c r="Q70" s="9" t="s">
        <v>32</v>
      </c>
      <c r="R70" s="9">
        <v>1</v>
      </c>
      <c r="S70" s="6">
        <v>1</v>
      </c>
      <c r="T70" s="7">
        <f t="shared" si="3"/>
        <v>2010.2304000000001</v>
      </c>
      <c r="U70" s="7">
        <f t="shared" si="4"/>
        <v>502.55760000000004</v>
      </c>
      <c r="V70" s="7">
        <f t="shared" si="5"/>
        <v>502.55760000000004</v>
      </c>
      <c r="W70" s="7">
        <f t="shared" si="6"/>
        <v>502.55760000000004</v>
      </c>
      <c r="X70" s="7">
        <f t="shared" si="7"/>
        <v>502.55760000000004</v>
      </c>
      <c r="Y70" s="35">
        <f t="shared" si="8"/>
        <v>2010.2304000000001</v>
      </c>
      <c r="Z70" s="10">
        <f t="shared" si="27"/>
        <v>2010.2304000000001</v>
      </c>
      <c r="AA70" s="10"/>
    </row>
    <row r="71" spans="1:30" ht="15.75" customHeight="1" x14ac:dyDescent="0.3">
      <c r="A71" s="2">
        <v>4</v>
      </c>
      <c r="B71" s="21" t="s">
        <v>96</v>
      </c>
      <c r="C71" s="21"/>
      <c r="D71" s="22" t="s">
        <v>93</v>
      </c>
      <c r="E71" s="2">
        <v>770</v>
      </c>
      <c r="F71" s="5">
        <f>F119</f>
        <v>1174.2</v>
      </c>
      <c r="G71" s="5">
        <f>G13</f>
        <v>1.712</v>
      </c>
      <c r="H71" s="6">
        <v>2.5</v>
      </c>
      <c r="I71" s="7">
        <v>1.5</v>
      </c>
      <c r="J71" s="8">
        <f t="shared" si="26"/>
        <v>1</v>
      </c>
      <c r="K71" s="8" t="s">
        <v>32</v>
      </c>
      <c r="L71" s="9">
        <f>L16</f>
        <v>1</v>
      </c>
      <c r="M71" s="9" t="s">
        <v>32</v>
      </c>
      <c r="N71" s="9">
        <v>1</v>
      </c>
      <c r="O71" s="9" t="s">
        <v>32</v>
      </c>
      <c r="P71" s="9">
        <v>1</v>
      </c>
      <c r="Q71" s="9" t="s">
        <v>32</v>
      </c>
      <c r="R71" s="9">
        <v>1</v>
      </c>
      <c r="S71" s="6">
        <v>1</v>
      </c>
      <c r="T71" s="7">
        <f t="shared" si="3"/>
        <v>2010.2304000000001</v>
      </c>
      <c r="U71" s="7">
        <f t="shared" si="4"/>
        <v>502.55760000000004</v>
      </c>
      <c r="V71" s="7">
        <f t="shared" si="5"/>
        <v>502.55760000000004</v>
      </c>
      <c r="W71" s="7">
        <f t="shared" si="6"/>
        <v>502.55760000000004</v>
      </c>
      <c r="X71" s="7">
        <f t="shared" si="7"/>
        <v>502.55760000000004</v>
      </c>
      <c r="Y71" s="35">
        <f t="shared" si="8"/>
        <v>2010.2304000000001</v>
      </c>
      <c r="Z71" s="10">
        <f t="shared" si="27"/>
        <v>2010.2304000000001</v>
      </c>
      <c r="AA71" s="10"/>
    </row>
    <row r="72" spans="1:30" ht="15.75" customHeight="1" x14ac:dyDescent="0.3">
      <c r="A72" s="2">
        <v>5</v>
      </c>
      <c r="B72" s="21" t="s">
        <v>97</v>
      </c>
      <c r="C72" s="21"/>
      <c r="D72" s="22" t="s">
        <v>93</v>
      </c>
      <c r="E72" s="2">
        <v>505</v>
      </c>
      <c r="F72" s="5">
        <f>F119</f>
        <v>1174.2</v>
      </c>
      <c r="G72" s="5">
        <f>G13</f>
        <v>1.712</v>
      </c>
      <c r="H72" s="6">
        <v>3.5</v>
      </c>
      <c r="I72" s="7">
        <v>1.5</v>
      </c>
      <c r="J72" s="8">
        <f t="shared" si="26"/>
        <v>2</v>
      </c>
      <c r="K72" s="8" t="s">
        <v>27</v>
      </c>
      <c r="L72" s="9">
        <f>$L$13</f>
        <v>0.9</v>
      </c>
      <c r="M72" s="9" t="s">
        <v>27</v>
      </c>
      <c r="N72" s="9">
        <v>0.9</v>
      </c>
      <c r="O72" s="9" t="s">
        <v>27</v>
      </c>
      <c r="P72" s="9">
        <v>0.9</v>
      </c>
      <c r="Q72" s="9" t="s">
        <v>27</v>
      </c>
      <c r="R72" s="9">
        <v>0.9</v>
      </c>
      <c r="S72" s="6">
        <v>1</v>
      </c>
      <c r="T72" s="7">
        <f t="shared" si="3"/>
        <v>1809.2073599999999</v>
      </c>
      <c r="U72" s="7">
        <f t="shared" si="4"/>
        <v>452.30183999999997</v>
      </c>
      <c r="V72" s="7">
        <f t="shared" si="5"/>
        <v>452.30183999999997</v>
      </c>
      <c r="W72" s="7">
        <f t="shared" si="6"/>
        <v>452.30183999999997</v>
      </c>
      <c r="X72" s="7">
        <f t="shared" si="7"/>
        <v>452.30183999999997</v>
      </c>
      <c r="Y72" s="35">
        <f t="shared" si="8"/>
        <v>1809.2073599999999</v>
      </c>
      <c r="Z72" s="10">
        <f t="shared" si="27"/>
        <v>1809.2073599999999</v>
      </c>
      <c r="AA72" s="10"/>
    </row>
    <row r="73" spans="1:30" ht="15.75" customHeight="1" x14ac:dyDescent="0.3">
      <c r="A73" s="32">
        <v>10</v>
      </c>
      <c r="B73" s="33" t="s">
        <v>98</v>
      </c>
      <c r="C73" s="33"/>
      <c r="D73" s="44"/>
      <c r="E73" s="32">
        <f>SUM(E74:E81)</f>
        <v>7850</v>
      </c>
      <c r="F73" s="29"/>
      <c r="G73" s="29"/>
      <c r="H73" s="38"/>
      <c r="I73" s="29"/>
      <c r="J73" s="29"/>
      <c r="K73" s="29"/>
      <c r="L73" s="39"/>
      <c r="M73" s="39"/>
      <c r="N73" s="39"/>
      <c r="O73" s="39"/>
      <c r="P73" s="39"/>
      <c r="Q73" s="39"/>
      <c r="R73" s="39"/>
      <c r="S73" s="38"/>
      <c r="T73" s="41">
        <f>SUM(T74:T81)</f>
        <v>21516.918680000002</v>
      </c>
      <c r="U73" s="41">
        <f>SUM(U74:U81)</f>
        <v>5365.9515600000004</v>
      </c>
      <c r="V73" s="41">
        <f t="shared" ref="V73:W73" si="28">SUM(V74:V81)</f>
        <v>5365.9515600000004</v>
      </c>
      <c r="W73" s="41">
        <f t="shared" si="28"/>
        <v>5365.9515600000004</v>
      </c>
      <c r="X73" s="41">
        <f>X74+X75+X77+X78+X79+X80+X81+769.7</f>
        <v>5419.0639999999994</v>
      </c>
      <c r="Y73" s="35">
        <f>SUM(Y74:Y81)</f>
        <v>21516.886800000004</v>
      </c>
      <c r="Z73" s="10">
        <f>SUM(Z74:Z81)</f>
        <v>20986.081200000004</v>
      </c>
      <c r="AA73" s="10">
        <f>SUM(AA74:AA81)</f>
        <v>530.80560000000003</v>
      </c>
    </row>
    <row r="74" spans="1:30" ht="25.5" customHeight="1" x14ac:dyDescent="0.3">
      <c r="A74" s="23">
        <v>1</v>
      </c>
      <c r="B74" s="21" t="s">
        <v>99</v>
      </c>
      <c r="C74" s="21" t="s">
        <v>73</v>
      </c>
      <c r="D74" s="22" t="s">
        <v>100</v>
      </c>
      <c r="E74" s="2">
        <v>981</v>
      </c>
      <c r="F74" s="5">
        <f>F120</f>
        <v>1860.3</v>
      </c>
      <c r="G74" s="5">
        <f>G13</f>
        <v>1.712</v>
      </c>
      <c r="H74" s="6">
        <v>7</v>
      </c>
      <c r="I74" s="7">
        <v>1.5</v>
      </c>
      <c r="J74" s="8">
        <f t="shared" ref="J74:J81" si="29">H74-I74</f>
        <v>5.5</v>
      </c>
      <c r="K74" s="8" t="s">
        <v>32</v>
      </c>
      <c r="L74" s="9">
        <f>L16</f>
        <v>1</v>
      </c>
      <c r="M74" s="9" t="s">
        <v>32</v>
      </c>
      <c r="N74" s="9">
        <v>1</v>
      </c>
      <c r="O74" s="9" t="s">
        <v>32</v>
      </c>
      <c r="P74" s="9">
        <v>1</v>
      </c>
      <c r="Q74" s="9" t="s">
        <v>32</v>
      </c>
      <c r="R74" s="9">
        <v>1</v>
      </c>
      <c r="S74" s="6">
        <v>1</v>
      </c>
      <c r="T74" s="7">
        <f t="shared" si="3"/>
        <v>3184.8335999999999</v>
      </c>
      <c r="U74" s="7">
        <f t="shared" si="4"/>
        <v>796.20839999999998</v>
      </c>
      <c r="V74" s="7">
        <f t="shared" si="5"/>
        <v>796.20839999999998</v>
      </c>
      <c r="W74" s="7">
        <f t="shared" si="6"/>
        <v>796.20839999999998</v>
      </c>
      <c r="X74" s="7">
        <f t="shared" si="7"/>
        <v>796.20839999999998</v>
      </c>
      <c r="Y74" s="35">
        <f t="shared" si="8"/>
        <v>3184.8335999999999</v>
      </c>
      <c r="Z74" s="10">
        <f t="shared" si="27"/>
        <v>3184.8335999999999</v>
      </c>
      <c r="AA74" s="10"/>
    </row>
    <row r="75" spans="1:30" ht="15.75" customHeight="1" x14ac:dyDescent="0.3">
      <c r="A75" s="23">
        <v>2</v>
      </c>
      <c r="B75" s="21" t="s">
        <v>101</v>
      </c>
      <c r="C75" s="21"/>
      <c r="D75" s="22" t="s">
        <v>100</v>
      </c>
      <c r="E75" s="2">
        <v>2065</v>
      </c>
      <c r="F75" s="24">
        <v>2088.9</v>
      </c>
      <c r="G75" s="5">
        <f>G13</f>
        <v>1.712</v>
      </c>
      <c r="H75" s="6">
        <v>6.5</v>
      </c>
      <c r="I75" s="7">
        <v>3.5</v>
      </c>
      <c r="J75" s="8">
        <f t="shared" si="29"/>
        <v>3</v>
      </c>
      <c r="K75" s="8" t="s">
        <v>32</v>
      </c>
      <c r="L75" s="9">
        <f>L16</f>
        <v>1</v>
      </c>
      <c r="M75" s="9" t="s">
        <v>32</v>
      </c>
      <c r="N75" s="9">
        <v>1</v>
      </c>
      <c r="O75" s="9" t="s">
        <v>32</v>
      </c>
      <c r="P75" s="9">
        <v>1</v>
      </c>
      <c r="Q75" s="9" t="s">
        <v>32</v>
      </c>
      <c r="R75" s="9">
        <v>1</v>
      </c>
      <c r="S75" s="25">
        <v>1.1000000000000001</v>
      </c>
      <c r="T75" s="7">
        <f t="shared" si="3"/>
        <v>3933.8164800000004</v>
      </c>
      <c r="U75" s="7">
        <f t="shared" si="4"/>
        <v>983.4541200000001</v>
      </c>
      <c r="V75" s="7">
        <f t="shared" si="5"/>
        <v>983.4541200000001</v>
      </c>
      <c r="W75" s="7">
        <f t="shared" si="6"/>
        <v>983.4541200000001</v>
      </c>
      <c r="X75" s="7">
        <f t="shared" si="7"/>
        <v>983.4541200000001</v>
      </c>
      <c r="Y75" s="35">
        <f t="shared" si="8"/>
        <v>3933.8164800000004</v>
      </c>
      <c r="Z75" s="10">
        <f t="shared" si="27"/>
        <v>3933.8164800000004</v>
      </c>
      <c r="AA75" s="10"/>
    </row>
    <row r="76" spans="1:30" ht="15.75" customHeight="1" x14ac:dyDescent="0.3">
      <c r="A76" s="23">
        <v>3</v>
      </c>
      <c r="B76" s="21" t="s">
        <v>102</v>
      </c>
      <c r="C76" s="21"/>
      <c r="D76" s="22" t="s">
        <v>100</v>
      </c>
      <c r="E76" s="2">
        <v>916</v>
      </c>
      <c r="F76" s="5">
        <f>F120</f>
        <v>1860.3</v>
      </c>
      <c r="G76" s="5">
        <f>G13</f>
        <v>1.712</v>
      </c>
      <c r="H76" s="6">
        <v>8</v>
      </c>
      <c r="I76" s="7">
        <v>1.5</v>
      </c>
      <c r="J76" s="8">
        <f t="shared" si="29"/>
        <v>6.5</v>
      </c>
      <c r="K76" s="8" t="s">
        <v>27</v>
      </c>
      <c r="L76" s="9">
        <f t="shared" ref="L76:L81" si="30">$L$13</f>
        <v>0.9</v>
      </c>
      <c r="M76" s="9" t="s">
        <v>27</v>
      </c>
      <c r="N76" s="9">
        <v>0.9</v>
      </c>
      <c r="O76" s="9" t="s">
        <v>27</v>
      </c>
      <c r="P76" s="9">
        <v>0.9</v>
      </c>
      <c r="Q76" s="9" t="s">
        <v>32</v>
      </c>
      <c r="R76" s="9">
        <v>1</v>
      </c>
      <c r="S76" s="6">
        <v>1</v>
      </c>
      <c r="T76" s="7">
        <f>U76+V76+W76+769.7</f>
        <v>2919.4626800000005</v>
      </c>
      <c r="U76" s="7">
        <f t="shared" si="4"/>
        <v>716.58756000000005</v>
      </c>
      <c r="V76" s="7">
        <f t="shared" si="5"/>
        <v>716.58756000000005</v>
      </c>
      <c r="W76" s="7">
        <f t="shared" si="6"/>
        <v>716.58756000000005</v>
      </c>
      <c r="X76" s="7" t="s">
        <v>156</v>
      </c>
      <c r="Y76" s="35">
        <f>Z76+AA76</f>
        <v>2919.4308000000005</v>
      </c>
      <c r="Z76" s="10">
        <f>AC76*10</f>
        <v>2388.6252000000004</v>
      </c>
      <c r="AA76" s="10">
        <f>AD76*2</f>
        <v>530.80560000000003</v>
      </c>
      <c r="AC76" s="1">
        <v>238.86252000000002</v>
      </c>
      <c r="AD76" s="1">
        <v>265.40280000000001</v>
      </c>
    </row>
    <row r="77" spans="1:30" ht="15.75" customHeight="1" x14ac:dyDescent="0.3">
      <c r="A77" s="23">
        <v>4</v>
      </c>
      <c r="B77" s="21" t="s">
        <v>103</v>
      </c>
      <c r="C77" s="21" t="s">
        <v>73</v>
      </c>
      <c r="D77" s="22" t="s">
        <v>100</v>
      </c>
      <c r="E77" s="2">
        <v>768</v>
      </c>
      <c r="F77" s="5">
        <f>F119</f>
        <v>1174.2</v>
      </c>
      <c r="G77" s="5">
        <f>G13</f>
        <v>1.712</v>
      </c>
      <c r="H77" s="6">
        <v>3.5</v>
      </c>
      <c r="I77" s="7">
        <v>1.5</v>
      </c>
      <c r="J77" s="8">
        <f t="shared" si="29"/>
        <v>2</v>
      </c>
      <c r="K77" s="8" t="s">
        <v>27</v>
      </c>
      <c r="L77" s="9">
        <f t="shared" si="30"/>
        <v>0.9</v>
      </c>
      <c r="M77" s="9" t="s">
        <v>27</v>
      </c>
      <c r="N77" s="9">
        <v>0.9</v>
      </c>
      <c r="O77" s="9" t="s">
        <v>27</v>
      </c>
      <c r="P77" s="9">
        <v>0.9</v>
      </c>
      <c r="Q77" s="9" t="s">
        <v>27</v>
      </c>
      <c r="R77" s="9">
        <v>0.9</v>
      </c>
      <c r="S77" s="6">
        <v>1</v>
      </c>
      <c r="T77" s="7">
        <f t="shared" si="3"/>
        <v>1809.2073599999999</v>
      </c>
      <c r="U77" s="7">
        <f t="shared" si="4"/>
        <v>452.30183999999997</v>
      </c>
      <c r="V77" s="7">
        <f t="shared" si="5"/>
        <v>452.30183999999997</v>
      </c>
      <c r="W77" s="7">
        <f t="shared" si="6"/>
        <v>452.30183999999997</v>
      </c>
      <c r="X77" s="7">
        <f t="shared" si="7"/>
        <v>452.30183999999997</v>
      </c>
      <c r="Y77" s="35">
        <f t="shared" ref="Y77:Y110" si="31">Z77</f>
        <v>1809.2073599999999</v>
      </c>
      <c r="Z77" s="10">
        <f t="shared" si="27"/>
        <v>1809.2073599999999</v>
      </c>
      <c r="AA77" s="10"/>
    </row>
    <row r="78" spans="1:30" ht="15.75" customHeight="1" x14ac:dyDescent="0.3">
      <c r="A78" s="23">
        <v>5</v>
      </c>
      <c r="B78" s="21" t="s">
        <v>104</v>
      </c>
      <c r="C78" s="21"/>
      <c r="D78" s="22" t="s">
        <v>100</v>
      </c>
      <c r="E78" s="2">
        <v>1392</v>
      </c>
      <c r="F78" s="5">
        <f>F120</f>
        <v>1860.3</v>
      </c>
      <c r="G78" s="5">
        <f>G13</f>
        <v>1.712</v>
      </c>
      <c r="H78" s="6">
        <v>7</v>
      </c>
      <c r="I78" s="7">
        <v>3</v>
      </c>
      <c r="J78" s="8">
        <f t="shared" si="29"/>
        <v>4</v>
      </c>
      <c r="K78" s="8" t="s">
        <v>32</v>
      </c>
      <c r="L78" s="9">
        <f>L16</f>
        <v>1</v>
      </c>
      <c r="M78" s="9" t="s">
        <v>32</v>
      </c>
      <c r="N78" s="9">
        <v>1</v>
      </c>
      <c r="O78" s="9" t="s">
        <v>32</v>
      </c>
      <c r="P78" s="9">
        <v>1</v>
      </c>
      <c r="Q78" s="9" t="s">
        <v>32</v>
      </c>
      <c r="R78" s="9">
        <v>1</v>
      </c>
      <c r="S78" s="6">
        <v>1</v>
      </c>
      <c r="T78" s="7">
        <f t="shared" si="3"/>
        <v>3184.8335999999999</v>
      </c>
      <c r="U78" s="7">
        <f t="shared" si="4"/>
        <v>796.20839999999998</v>
      </c>
      <c r="V78" s="7">
        <f t="shared" si="5"/>
        <v>796.20839999999998</v>
      </c>
      <c r="W78" s="7">
        <f t="shared" si="6"/>
        <v>796.20839999999998</v>
      </c>
      <c r="X78" s="7">
        <f t="shared" si="7"/>
        <v>796.20839999999998</v>
      </c>
      <c r="Y78" s="35">
        <f t="shared" si="31"/>
        <v>3184.8335999999999</v>
      </c>
      <c r="Z78" s="10">
        <f t="shared" si="27"/>
        <v>3184.8335999999999</v>
      </c>
      <c r="AA78" s="10"/>
    </row>
    <row r="79" spans="1:30" ht="15.75" customHeight="1" x14ac:dyDescent="0.3">
      <c r="A79" s="23">
        <v>6</v>
      </c>
      <c r="B79" s="21" t="s">
        <v>105</v>
      </c>
      <c r="C79" s="21"/>
      <c r="D79" s="22" t="s">
        <v>100</v>
      </c>
      <c r="E79" s="2">
        <v>929</v>
      </c>
      <c r="F79" s="5">
        <f>F120</f>
        <v>1860.3</v>
      </c>
      <c r="G79" s="5">
        <f>G13</f>
        <v>1.712</v>
      </c>
      <c r="H79" s="6">
        <v>6.5</v>
      </c>
      <c r="I79" s="7">
        <v>3</v>
      </c>
      <c r="J79" s="8">
        <f t="shared" si="29"/>
        <v>3.5</v>
      </c>
      <c r="K79" s="8" t="s">
        <v>27</v>
      </c>
      <c r="L79" s="9">
        <f t="shared" si="30"/>
        <v>0.9</v>
      </c>
      <c r="M79" s="9" t="s">
        <v>27</v>
      </c>
      <c r="N79" s="9">
        <v>0.9</v>
      </c>
      <c r="O79" s="9" t="s">
        <v>27</v>
      </c>
      <c r="P79" s="9">
        <v>0.9</v>
      </c>
      <c r="Q79" s="9" t="s">
        <v>27</v>
      </c>
      <c r="R79" s="9">
        <v>0.9</v>
      </c>
      <c r="S79" s="6">
        <v>1</v>
      </c>
      <c r="T79" s="7">
        <f t="shared" ref="T79:T110" si="32">U79+V79+W79+X79</f>
        <v>2866.3502400000002</v>
      </c>
      <c r="U79" s="7">
        <f t="shared" ref="U79:U110" si="33">(F79*G79*L79*S79)/12*3</f>
        <v>716.58756000000005</v>
      </c>
      <c r="V79" s="7">
        <f t="shared" ref="V79:V110" si="34">(F79*G79*N79*S79)/12*3</f>
        <v>716.58756000000005</v>
      </c>
      <c r="W79" s="7">
        <f t="shared" ref="W79:W110" si="35">(F79*G79*P79*S79)/12*3</f>
        <v>716.58756000000005</v>
      </c>
      <c r="X79" s="7">
        <f t="shared" ref="X79:X110" si="36">(F79*G79*R79*S79)/12*3</f>
        <v>716.58756000000005</v>
      </c>
      <c r="Y79" s="35">
        <f t="shared" si="31"/>
        <v>2866.3502400000002</v>
      </c>
      <c r="Z79" s="10">
        <f t="shared" si="27"/>
        <v>2866.3502400000002</v>
      </c>
      <c r="AA79" s="10"/>
    </row>
    <row r="80" spans="1:30" ht="15.75" customHeight="1" x14ac:dyDescent="0.3">
      <c r="A80" s="23">
        <v>7</v>
      </c>
      <c r="B80" s="21" t="s">
        <v>106</v>
      </c>
      <c r="C80" s="21" t="s">
        <v>73</v>
      </c>
      <c r="D80" s="22" t="s">
        <v>100</v>
      </c>
      <c r="E80" s="2">
        <v>559</v>
      </c>
      <c r="F80" s="5">
        <f>F119</f>
        <v>1174.2</v>
      </c>
      <c r="G80" s="5">
        <f>G13</f>
        <v>1.712</v>
      </c>
      <c r="H80" s="6">
        <v>3</v>
      </c>
      <c r="I80" s="7">
        <v>1.5</v>
      </c>
      <c r="J80" s="8">
        <f t="shared" si="29"/>
        <v>1.5</v>
      </c>
      <c r="K80" s="8" t="s">
        <v>27</v>
      </c>
      <c r="L80" s="9">
        <f t="shared" si="30"/>
        <v>0.9</v>
      </c>
      <c r="M80" s="9" t="s">
        <v>27</v>
      </c>
      <c r="N80" s="9">
        <v>0.9</v>
      </c>
      <c r="O80" s="9" t="s">
        <v>27</v>
      </c>
      <c r="P80" s="9">
        <v>0.9</v>
      </c>
      <c r="Q80" s="9" t="s">
        <v>27</v>
      </c>
      <c r="R80" s="9">
        <v>0.9</v>
      </c>
      <c r="S80" s="6">
        <v>1</v>
      </c>
      <c r="T80" s="7">
        <f t="shared" si="32"/>
        <v>1809.2073599999999</v>
      </c>
      <c r="U80" s="7">
        <f t="shared" si="33"/>
        <v>452.30183999999997</v>
      </c>
      <c r="V80" s="7">
        <f t="shared" si="34"/>
        <v>452.30183999999997</v>
      </c>
      <c r="W80" s="7">
        <f t="shared" si="35"/>
        <v>452.30183999999997</v>
      </c>
      <c r="X80" s="7">
        <f t="shared" si="36"/>
        <v>452.30183999999997</v>
      </c>
      <c r="Y80" s="35">
        <f t="shared" si="31"/>
        <v>1809.2073599999999</v>
      </c>
      <c r="Z80" s="10">
        <f t="shared" si="27"/>
        <v>1809.2073599999999</v>
      </c>
      <c r="AA80" s="10"/>
    </row>
    <row r="81" spans="1:30" ht="15.75" customHeight="1" x14ac:dyDescent="0.3">
      <c r="A81" s="23">
        <v>8</v>
      </c>
      <c r="B81" s="21" t="s">
        <v>107</v>
      </c>
      <c r="C81" s="21"/>
      <c r="D81" s="22" t="s">
        <v>100</v>
      </c>
      <c r="E81" s="2">
        <v>240</v>
      </c>
      <c r="F81" s="5">
        <f>F119</f>
        <v>1174.2</v>
      </c>
      <c r="G81" s="5">
        <f>G13</f>
        <v>1.712</v>
      </c>
      <c r="H81" s="6">
        <v>1.5</v>
      </c>
      <c r="I81" s="7">
        <v>1.5</v>
      </c>
      <c r="J81" s="8">
        <f t="shared" si="29"/>
        <v>0</v>
      </c>
      <c r="K81" s="8" t="s">
        <v>27</v>
      </c>
      <c r="L81" s="9">
        <f t="shared" si="30"/>
        <v>0.9</v>
      </c>
      <c r="M81" s="9" t="s">
        <v>27</v>
      </c>
      <c r="N81" s="9">
        <v>0.9</v>
      </c>
      <c r="O81" s="9" t="s">
        <v>27</v>
      </c>
      <c r="P81" s="9">
        <v>0.9</v>
      </c>
      <c r="Q81" s="9" t="s">
        <v>27</v>
      </c>
      <c r="R81" s="9">
        <v>0.9</v>
      </c>
      <c r="S81" s="6">
        <v>1</v>
      </c>
      <c r="T81" s="7">
        <f t="shared" si="32"/>
        <v>1809.2073599999999</v>
      </c>
      <c r="U81" s="7">
        <f t="shared" si="33"/>
        <v>452.30183999999997</v>
      </c>
      <c r="V81" s="7">
        <f t="shared" si="34"/>
        <v>452.30183999999997</v>
      </c>
      <c r="W81" s="7">
        <f t="shared" si="35"/>
        <v>452.30183999999997</v>
      </c>
      <c r="X81" s="7">
        <f t="shared" si="36"/>
        <v>452.30183999999997</v>
      </c>
      <c r="Y81" s="35">
        <f t="shared" si="31"/>
        <v>1809.2073599999999</v>
      </c>
      <c r="Z81" s="10">
        <f t="shared" si="27"/>
        <v>1809.2073599999999</v>
      </c>
      <c r="AA81" s="10"/>
    </row>
    <row r="82" spans="1:30" ht="15.75" customHeight="1" x14ac:dyDescent="0.3">
      <c r="A82" s="32">
        <v>11</v>
      </c>
      <c r="B82" s="33" t="s">
        <v>108</v>
      </c>
      <c r="C82" s="33"/>
      <c r="D82" s="44" t="s">
        <v>109</v>
      </c>
      <c r="E82" s="32">
        <f>SUM(E83:E87)</f>
        <v>4328</v>
      </c>
      <c r="F82" s="29"/>
      <c r="G82" s="5"/>
      <c r="H82" s="6"/>
      <c r="I82" s="5"/>
      <c r="J82" s="5"/>
      <c r="K82" s="5"/>
      <c r="L82" s="45"/>
      <c r="M82" s="45"/>
      <c r="N82" s="45"/>
      <c r="O82" s="45"/>
      <c r="P82" s="45"/>
      <c r="Q82" s="45"/>
      <c r="R82" s="45"/>
      <c r="S82" s="38"/>
      <c r="T82" s="41">
        <f>SUM(T83:T87)</f>
        <v>11933.964440000002</v>
      </c>
      <c r="U82" s="41">
        <f>SUM(U83:U87)</f>
        <v>2970.2130000000002</v>
      </c>
      <c r="V82" s="41">
        <f t="shared" ref="V82:W82" si="37">SUM(V83:V87)</f>
        <v>2970.2130000000002</v>
      </c>
      <c r="W82" s="41">
        <f t="shared" si="37"/>
        <v>2970.2130000000002</v>
      </c>
      <c r="X82" s="41">
        <f>X83+X85+X86+X87+769.7</f>
        <v>3023.3254400000005</v>
      </c>
      <c r="Y82" s="35">
        <f>SUM(Y83:Y87)</f>
        <v>11933.932560000001</v>
      </c>
      <c r="Z82" s="10">
        <f>SUM(Z83:Z87)</f>
        <v>11403.126960000001</v>
      </c>
      <c r="AA82" s="10">
        <f>SUM(AA83:AA87)</f>
        <v>530.80560000000003</v>
      </c>
    </row>
    <row r="83" spans="1:30" ht="26.25" customHeight="1" x14ac:dyDescent="0.3">
      <c r="A83" s="2">
        <v>1</v>
      </c>
      <c r="B83" s="21" t="s">
        <v>110</v>
      </c>
      <c r="C83" s="21"/>
      <c r="D83" s="22" t="s">
        <v>111</v>
      </c>
      <c r="E83" s="2">
        <v>880</v>
      </c>
      <c r="F83" s="5">
        <f>F119</f>
        <v>1174.2</v>
      </c>
      <c r="G83" s="5">
        <f>G13</f>
        <v>1.712</v>
      </c>
      <c r="H83" s="6">
        <v>6.5</v>
      </c>
      <c r="I83" s="7">
        <v>1.5</v>
      </c>
      <c r="J83" s="8">
        <f t="shared" ref="J83:J87" si="38">H83-I83</f>
        <v>5</v>
      </c>
      <c r="K83" s="8" t="s">
        <v>32</v>
      </c>
      <c r="L83" s="9">
        <f>L16</f>
        <v>1</v>
      </c>
      <c r="M83" s="9" t="s">
        <v>32</v>
      </c>
      <c r="N83" s="9">
        <v>1</v>
      </c>
      <c r="O83" s="9" t="s">
        <v>32</v>
      </c>
      <c r="P83" s="9">
        <v>1</v>
      </c>
      <c r="Q83" s="9" t="s">
        <v>32</v>
      </c>
      <c r="R83" s="9">
        <v>1</v>
      </c>
      <c r="S83" s="6">
        <v>1</v>
      </c>
      <c r="T83" s="7">
        <f t="shared" si="32"/>
        <v>2010.2304000000001</v>
      </c>
      <c r="U83" s="7">
        <f t="shared" si="33"/>
        <v>502.55760000000004</v>
      </c>
      <c r="V83" s="7">
        <f t="shared" si="34"/>
        <v>502.55760000000004</v>
      </c>
      <c r="W83" s="7">
        <f t="shared" si="35"/>
        <v>502.55760000000004</v>
      </c>
      <c r="X83" s="7">
        <f t="shared" si="36"/>
        <v>502.55760000000004</v>
      </c>
      <c r="Y83" s="35">
        <f t="shared" si="31"/>
        <v>2010.2304000000001</v>
      </c>
      <c r="Z83" s="10">
        <f t="shared" si="27"/>
        <v>2010.2304000000001</v>
      </c>
      <c r="AA83" s="10"/>
    </row>
    <row r="84" spans="1:30" ht="27" customHeight="1" x14ac:dyDescent="0.3">
      <c r="A84" s="2">
        <v>2</v>
      </c>
      <c r="B84" s="21" t="s">
        <v>112</v>
      </c>
      <c r="C84" s="21"/>
      <c r="D84" s="22" t="s">
        <v>111</v>
      </c>
      <c r="E84" s="2">
        <v>1180</v>
      </c>
      <c r="F84" s="5">
        <f>F120</f>
        <v>1860.3</v>
      </c>
      <c r="G84" s="5">
        <f>G13</f>
        <v>1.712</v>
      </c>
      <c r="H84" s="6">
        <v>5.5</v>
      </c>
      <c r="I84" s="7">
        <v>3</v>
      </c>
      <c r="J84" s="8">
        <f t="shared" si="38"/>
        <v>2.5</v>
      </c>
      <c r="K84" s="8" t="s">
        <v>27</v>
      </c>
      <c r="L84" s="9">
        <f>$L$13</f>
        <v>0.9</v>
      </c>
      <c r="M84" s="9" t="s">
        <v>27</v>
      </c>
      <c r="N84" s="9">
        <v>0.9</v>
      </c>
      <c r="O84" s="9" t="s">
        <v>27</v>
      </c>
      <c r="P84" s="9">
        <v>0.9</v>
      </c>
      <c r="Q84" s="9" t="s">
        <v>32</v>
      </c>
      <c r="R84" s="9">
        <v>1</v>
      </c>
      <c r="S84" s="6">
        <v>1</v>
      </c>
      <c r="T84" s="7">
        <f>U84+V84+W84+769.7</f>
        <v>2919.4626800000005</v>
      </c>
      <c r="U84" s="7">
        <f t="shared" si="33"/>
        <v>716.58756000000005</v>
      </c>
      <c r="V84" s="7">
        <f t="shared" si="34"/>
        <v>716.58756000000005</v>
      </c>
      <c r="W84" s="7">
        <f t="shared" si="35"/>
        <v>716.58756000000005</v>
      </c>
      <c r="X84" s="7" t="s">
        <v>156</v>
      </c>
      <c r="Y84" s="35">
        <f>Z84+AA84</f>
        <v>2919.4308000000005</v>
      </c>
      <c r="Z84" s="10">
        <f>AC84*10</f>
        <v>2388.6252000000004</v>
      </c>
      <c r="AA84" s="10">
        <f>AD84*2</f>
        <v>530.80560000000003</v>
      </c>
      <c r="AC84" s="1">
        <v>238.86252000000002</v>
      </c>
      <c r="AD84" s="1">
        <v>265.40280000000001</v>
      </c>
    </row>
    <row r="85" spans="1:30" ht="15.75" customHeight="1" x14ac:dyDescent="0.3">
      <c r="A85" s="2">
        <v>3</v>
      </c>
      <c r="B85" s="21" t="s">
        <v>113</v>
      </c>
      <c r="C85" s="21"/>
      <c r="D85" s="22" t="s">
        <v>111</v>
      </c>
      <c r="E85" s="2">
        <v>1076</v>
      </c>
      <c r="F85" s="5">
        <f>F120</f>
        <v>1860.3</v>
      </c>
      <c r="G85" s="5">
        <f>G13</f>
        <v>1.712</v>
      </c>
      <c r="H85" s="6">
        <v>5.5</v>
      </c>
      <c r="I85" s="7">
        <v>3</v>
      </c>
      <c r="J85" s="8">
        <f t="shared" si="38"/>
        <v>2.5</v>
      </c>
      <c r="K85" s="8" t="s">
        <v>32</v>
      </c>
      <c r="L85" s="9">
        <f>L16</f>
        <v>1</v>
      </c>
      <c r="M85" s="9" t="s">
        <v>32</v>
      </c>
      <c r="N85" s="9">
        <v>1</v>
      </c>
      <c r="O85" s="9" t="s">
        <v>32</v>
      </c>
      <c r="P85" s="9">
        <v>1</v>
      </c>
      <c r="Q85" s="9" t="s">
        <v>32</v>
      </c>
      <c r="R85" s="9">
        <v>1</v>
      </c>
      <c r="S85" s="6">
        <v>1</v>
      </c>
      <c r="T85" s="7">
        <f t="shared" si="32"/>
        <v>3184.8335999999999</v>
      </c>
      <c r="U85" s="7">
        <f t="shared" si="33"/>
        <v>796.20839999999998</v>
      </c>
      <c r="V85" s="7">
        <f t="shared" si="34"/>
        <v>796.20839999999998</v>
      </c>
      <c r="W85" s="7">
        <f t="shared" si="35"/>
        <v>796.20839999999998</v>
      </c>
      <c r="X85" s="7">
        <f t="shared" si="36"/>
        <v>796.20839999999998</v>
      </c>
      <c r="Y85" s="35">
        <f t="shared" si="31"/>
        <v>3184.8335999999999</v>
      </c>
      <c r="Z85" s="10">
        <f t="shared" si="27"/>
        <v>3184.8335999999999</v>
      </c>
      <c r="AA85" s="10"/>
    </row>
    <row r="86" spans="1:30" ht="15.75" customHeight="1" x14ac:dyDescent="0.3">
      <c r="A86" s="2">
        <v>4</v>
      </c>
      <c r="B86" s="21" t="s">
        <v>114</v>
      </c>
      <c r="C86" s="21"/>
      <c r="D86" s="22" t="s">
        <v>111</v>
      </c>
      <c r="E86" s="2">
        <v>408</v>
      </c>
      <c r="F86" s="5">
        <f>F119</f>
        <v>1174.2</v>
      </c>
      <c r="G86" s="5">
        <f>G13</f>
        <v>1.712</v>
      </c>
      <c r="H86" s="6">
        <v>5.5</v>
      </c>
      <c r="I86" s="7">
        <v>1.5</v>
      </c>
      <c r="J86" s="8">
        <f t="shared" si="38"/>
        <v>4</v>
      </c>
      <c r="K86" s="8" t="s">
        <v>27</v>
      </c>
      <c r="L86" s="9">
        <f>$L$13</f>
        <v>0.9</v>
      </c>
      <c r="M86" s="9" t="s">
        <v>27</v>
      </c>
      <c r="N86" s="9">
        <v>0.9</v>
      </c>
      <c r="O86" s="9" t="s">
        <v>27</v>
      </c>
      <c r="P86" s="9">
        <v>0.9</v>
      </c>
      <c r="Q86" s="9" t="s">
        <v>27</v>
      </c>
      <c r="R86" s="9">
        <v>0.9</v>
      </c>
      <c r="S86" s="6">
        <v>1</v>
      </c>
      <c r="T86" s="7">
        <f t="shared" si="32"/>
        <v>1809.2073599999999</v>
      </c>
      <c r="U86" s="7">
        <f t="shared" si="33"/>
        <v>452.30183999999997</v>
      </c>
      <c r="V86" s="7">
        <f t="shared" si="34"/>
        <v>452.30183999999997</v>
      </c>
      <c r="W86" s="7">
        <f t="shared" si="35"/>
        <v>452.30183999999997</v>
      </c>
      <c r="X86" s="7">
        <f t="shared" si="36"/>
        <v>452.30183999999997</v>
      </c>
      <c r="Y86" s="35">
        <f t="shared" si="31"/>
        <v>1809.2073599999999</v>
      </c>
      <c r="Z86" s="10">
        <f t="shared" si="27"/>
        <v>1809.2073599999999</v>
      </c>
      <c r="AA86" s="10"/>
    </row>
    <row r="87" spans="1:30" ht="15.75" customHeight="1" x14ac:dyDescent="0.3">
      <c r="A87" s="2">
        <v>5</v>
      </c>
      <c r="B87" s="21" t="s">
        <v>115</v>
      </c>
      <c r="C87" s="21"/>
      <c r="D87" s="22" t="s">
        <v>111</v>
      </c>
      <c r="E87" s="2">
        <v>784</v>
      </c>
      <c r="F87" s="5">
        <f>F119</f>
        <v>1174.2</v>
      </c>
      <c r="G87" s="5">
        <f>G13</f>
        <v>1.712</v>
      </c>
      <c r="H87" s="6">
        <v>5.5</v>
      </c>
      <c r="I87" s="7">
        <v>1.5</v>
      </c>
      <c r="J87" s="8">
        <f t="shared" si="38"/>
        <v>4</v>
      </c>
      <c r="K87" s="8" t="s">
        <v>32</v>
      </c>
      <c r="L87" s="9">
        <f>L16</f>
        <v>1</v>
      </c>
      <c r="M87" s="9" t="s">
        <v>32</v>
      </c>
      <c r="N87" s="9">
        <v>1</v>
      </c>
      <c r="O87" s="9" t="s">
        <v>32</v>
      </c>
      <c r="P87" s="9">
        <v>1</v>
      </c>
      <c r="Q87" s="9" t="s">
        <v>32</v>
      </c>
      <c r="R87" s="9">
        <v>1</v>
      </c>
      <c r="S87" s="6">
        <v>1</v>
      </c>
      <c r="T87" s="7">
        <f t="shared" si="32"/>
        <v>2010.2304000000001</v>
      </c>
      <c r="U87" s="7">
        <f t="shared" si="33"/>
        <v>502.55760000000004</v>
      </c>
      <c r="V87" s="7">
        <f t="shared" si="34"/>
        <v>502.55760000000004</v>
      </c>
      <c r="W87" s="7">
        <f t="shared" si="35"/>
        <v>502.55760000000004</v>
      </c>
      <c r="X87" s="7">
        <f t="shared" si="36"/>
        <v>502.55760000000004</v>
      </c>
      <c r="Y87" s="35">
        <f t="shared" si="31"/>
        <v>2010.2304000000001</v>
      </c>
      <c r="Z87" s="10">
        <f t="shared" si="27"/>
        <v>2010.2304000000001</v>
      </c>
      <c r="AA87" s="10"/>
    </row>
    <row r="88" spans="1:30" ht="15.75" customHeight="1" x14ac:dyDescent="0.3">
      <c r="A88" s="32">
        <v>12</v>
      </c>
      <c r="B88" s="33" t="s">
        <v>116</v>
      </c>
      <c r="C88" s="33"/>
      <c r="D88" s="44"/>
      <c r="E88" s="32">
        <f>SUM(E89:E90)</f>
        <v>408</v>
      </c>
      <c r="F88" s="29"/>
      <c r="G88" s="5"/>
      <c r="H88" s="6"/>
      <c r="I88" s="5"/>
      <c r="J88" s="5"/>
      <c r="K88" s="5"/>
      <c r="L88" s="45"/>
      <c r="M88" s="45"/>
      <c r="N88" s="45"/>
      <c r="O88" s="45"/>
      <c r="P88" s="45"/>
      <c r="Q88" s="45"/>
      <c r="R88" s="45"/>
      <c r="S88" s="38"/>
      <c r="T88" s="41">
        <f>SUM(T89:T90)</f>
        <v>3651.9128799999999</v>
      </c>
      <c r="U88" s="41">
        <f>SUM(U89:U90)</f>
        <v>904.60367999999994</v>
      </c>
      <c r="V88" s="41">
        <f t="shared" ref="V88:W88" si="39">SUM(V89:V90)</f>
        <v>904.60367999999994</v>
      </c>
      <c r="W88" s="41">
        <f t="shared" si="39"/>
        <v>904.60367999999994</v>
      </c>
      <c r="X88" s="41">
        <f>X90+485.8</f>
        <v>938.10184000000004</v>
      </c>
      <c r="Y88" s="35">
        <f>SUM(Y89:Y90)</f>
        <v>3651.9185600000001</v>
      </c>
      <c r="Z88" s="10">
        <f>SUM(Z89:Z90)</f>
        <v>3316.8801599999997</v>
      </c>
      <c r="AA88" s="10">
        <f>SUM(AA89:AA90)</f>
        <v>335.03840000000002</v>
      </c>
    </row>
    <row r="89" spans="1:30" ht="15.75" customHeight="1" x14ac:dyDescent="0.3">
      <c r="A89" s="2" t="s">
        <v>117</v>
      </c>
      <c r="B89" s="3" t="s">
        <v>118</v>
      </c>
      <c r="C89" s="3" t="s">
        <v>119</v>
      </c>
      <c r="D89" s="4" t="s">
        <v>120</v>
      </c>
      <c r="E89" s="2">
        <v>142</v>
      </c>
      <c r="F89" s="5">
        <f>F119</f>
        <v>1174.2</v>
      </c>
      <c r="G89" s="5">
        <f>G13</f>
        <v>1.712</v>
      </c>
      <c r="H89" s="6">
        <v>2</v>
      </c>
      <c r="I89" s="7">
        <v>1.5</v>
      </c>
      <c r="J89" s="8">
        <f t="shared" ref="J89:J90" si="40">H89-I89</f>
        <v>0.5</v>
      </c>
      <c r="K89" s="8" t="s">
        <v>27</v>
      </c>
      <c r="L89" s="9">
        <f>$L$13</f>
        <v>0.9</v>
      </c>
      <c r="M89" s="9" t="s">
        <v>27</v>
      </c>
      <c r="N89" s="9">
        <v>0.9</v>
      </c>
      <c r="O89" s="9" t="s">
        <v>27</v>
      </c>
      <c r="P89" s="9">
        <v>0.9</v>
      </c>
      <c r="Q89" s="9" t="s">
        <v>32</v>
      </c>
      <c r="R89" s="9">
        <v>1</v>
      </c>
      <c r="S89" s="6">
        <v>1</v>
      </c>
      <c r="T89" s="7">
        <f>U89+V89+W89+485.8</f>
        <v>1842.7055199999998</v>
      </c>
      <c r="U89" s="7">
        <f t="shared" si="33"/>
        <v>452.30183999999997</v>
      </c>
      <c r="V89" s="7">
        <f t="shared" si="34"/>
        <v>452.30183999999997</v>
      </c>
      <c r="W89" s="7">
        <f t="shared" si="35"/>
        <v>452.30183999999997</v>
      </c>
      <c r="X89" s="7" t="s">
        <v>154</v>
      </c>
      <c r="Y89" s="35">
        <f>Z89+AA89</f>
        <v>1842.7112000000002</v>
      </c>
      <c r="Z89" s="10">
        <f>AC89*10</f>
        <v>1507.6728000000001</v>
      </c>
      <c r="AA89" s="10">
        <f>AD89*2</f>
        <v>335.03840000000002</v>
      </c>
      <c r="AC89" s="1">
        <v>150.76728</v>
      </c>
      <c r="AD89" s="1">
        <v>167.51920000000001</v>
      </c>
    </row>
    <row r="90" spans="1:30" ht="15.75" customHeight="1" x14ac:dyDescent="0.3">
      <c r="A90" s="2">
        <v>2</v>
      </c>
      <c r="B90" s="3" t="s">
        <v>121</v>
      </c>
      <c r="C90" s="3" t="s">
        <v>119</v>
      </c>
      <c r="D90" s="4" t="s">
        <v>120</v>
      </c>
      <c r="E90" s="2">
        <v>266</v>
      </c>
      <c r="F90" s="5">
        <f>F119</f>
        <v>1174.2</v>
      </c>
      <c r="G90" s="5">
        <f>G13</f>
        <v>1.712</v>
      </c>
      <c r="H90" s="6">
        <v>6</v>
      </c>
      <c r="I90" s="7">
        <v>1.5</v>
      </c>
      <c r="J90" s="8">
        <f t="shared" si="40"/>
        <v>4.5</v>
      </c>
      <c r="K90" s="8" t="s">
        <v>27</v>
      </c>
      <c r="L90" s="9">
        <f>$L$13</f>
        <v>0.9</v>
      </c>
      <c r="M90" s="9" t="s">
        <v>27</v>
      </c>
      <c r="N90" s="9">
        <v>0.9</v>
      </c>
      <c r="O90" s="9" t="s">
        <v>27</v>
      </c>
      <c r="P90" s="9">
        <v>0.9</v>
      </c>
      <c r="Q90" s="9" t="s">
        <v>27</v>
      </c>
      <c r="R90" s="9">
        <v>0.9</v>
      </c>
      <c r="S90" s="6">
        <v>1</v>
      </c>
      <c r="T90" s="7">
        <f t="shared" si="32"/>
        <v>1809.2073599999999</v>
      </c>
      <c r="U90" s="7">
        <f t="shared" si="33"/>
        <v>452.30183999999997</v>
      </c>
      <c r="V90" s="7">
        <f t="shared" si="34"/>
        <v>452.30183999999997</v>
      </c>
      <c r="W90" s="7">
        <f t="shared" si="35"/>
        <v>452.30183999999997</v>
      </c>
      <c r="X90" s="7">
        <f t="shared" si="36"/>
        <v>452.30183999999997</v>
      </c>
      <c r="Y90" s="35">
        <f t="shared" si="31"/>
        <v>1809.2073599999999</v>
      </c>
      <c r="Z90" s="10">
        <f t="shared" ref="Z90" si="41">T90/12*12</f>
        <v>1809.2073599999999</v>
      </c>
      <c r="AA90" s="10"/>
    </row>
    <row r="91" spans="1:30" ht="26.25" customHeight="1" x14ac:dyDescent="0.3">
      <c r="A91" s="32">
        <v>13</v>
      </c>
      <c r="B91" s="33" t="s">
        <v>122</v>
      </c>
      <c r="C91" s="33"/>
      <c r="D91" s="44"/>
      <c r="E91" s="32">
        <f>SUM(E92:E98)</f>
        <v>4041</v>
      </c>
      <c r="F91" s="29"/>
      <c r="G91" s="5"/>
      <c r="H91" s="6"/>
      <c r="I91" s="5"/>
      <c r="J91" s="5"/>
      <c r="K91" s="5"/>
      <c r="L91" s="45"/>
      <c r="M91" s="45"/>
      <c r="N91" s="45"/>
      <c r="O91" s="45"/>
      <c r="P91" s="45"/>
      <c r="Q91" s="45"/>
      <c r="R91" s="45"/>
      <c r="S91" s="38"/>
      <c r="T91" s="41">
        <f>SUM(T92:T98)</f>
        <v>13267.520640000001</v>
      </c>
      <c r="U91" s="41">
        <f>SUM(U92:U98)</f>
        <v>3316.8801600000002</v>
      </c>
      <c r="V91" s="41">
        <f t="shared" ref="V91:X91" si="42">SUM(V92:V98)</f>
        <v>3316.8801600000002</v>
      </c>
      <c r="W91" s="41">
        <f t="shared" si="42"/>
        <v>3316.8801600000002</v>
      </c>
      <c r="X91" s="41">
        <f t="shared" si="42"/>
        <v>3316.8801600000002</v>
      </c>
      <c r="Y91" s="35">
        <f>SUM(Y92:Y98)</f>
        <v>13267.520640000001</v>
      </c>
      <c r="Z91" s="10">
        <f>SUM(Z92:Z98)</f>
        <v>13267.520640000001</v>
      </c>
      <c r="AA91" s="10"/>
    </row>
    <row r="92" spans="1:30" ht="15.75" customHeight="1" x14ac:dyDescent="0.3">
      <c r="A92" s="2">
        <v>1</v>
      </c>
      <c r="B92" s="3" t="s">
        <v>123</v>
      </c>
      <c r="C92" s="3"/>
      <c r="D92" s="4" t="s">
        <v>124</v>
      </c>
      <c r="E92" s="2">
        <v>551</v>
      </c>
      <c r="F92" s="5">
        <f>F119</f>
        <v>1174.2</v>
      </c>
      <c r="G92" s="5">
        <f>G13</f>
        <v>1.712</v>
      </c>
      <c r="H92" s="6">
        <v>4</v>
      </c>
      <c r="I92" s="7">
        <v>1.5</v>
      </c>
      <c r="J92" s="8">
        <f t="shared" ref="J92:J98" si="43">H92-I92</f>
        <v>2.5</v>
      </c>
      <c r="K92" s="8" t="s">
        <v>27</v>
      </c>
      <c r="L92" s="9">
        <f t="shared" ref="L92:L98" si="44">$L$13</f>
        <v>0.9</v>
      </c>
      <c r="M92" s="9" t="s">
        <v>27</v>
      </c>
      <c r="N92" s="9">
        <v>0.9</v>
      </c>
      <c r="O92" s="9" t="s">
        <v>27</v>
      </c>
      <c r="P92" s="9">
        <v>0.9</v>
      </c>
      <c r="Q92" s="9" t="s">
        <v>27</v>
      </c>
      <c r="R92" s="9">
        <v>0.9</v>
      </c>
      <c r="S92" s="6">
        <v>1</v>
      </c>
      <c r="T92" s="7">
        <f t="shared" si="32"/>
        <v>1809.2073599999999</v>
      </c>
      <c r="U92" s="7">
        <f t="shared" si="33"/>
        <v>452.30183999999997</v>
      </c>
      <c r="V92" s="7">
        <f t="shared" si="34"/>
        <v>452.30183999999997</v>
      </c>
      <c r="W92" s="7">
        <f t="shared" si="35"/>
        <v>452.30183999999997</v>
      </c>
      <c r="X92" s="7">
        <f t="shared" si="36"/>
        <v>452.30183999999997</v>
      </c>
      <c r="Y92" s="35">
        <f t="shared" si="31"/>
        <v>1809.2073599999999</v>
      </c>
      <c r="Z92" s="10">
        <f t="shared" ref="Z92:Z110" si="45">T92/12*12</f>
        <v>1809.2073599999999</v>
      </c>
      <c r="AA92" s="10"/>
    </row>
    <row r="93" spans="1:30" ht="15.75" customHeight="1" x14ac:dyDescent="0.3">
      <c r="A93" s="2">
        <v>2</v>
      </c>
      <c r="B93" s="3" t="s">
        <v>125</v>
      </c>
      <c r="C93" s="3"/>
      <c r="D93" s="4" t="s">
        <v>124</v>
      </c>
      <c r="E93" s="2">
        <v>659</v>
      </c>
      <c r="F93" s="5">
        <f>F119</f>
        <v>1174.2</v>
      </c>
      <c r="G93" s="5">
        <f>G13</f>
        <v>1.712</v>
      </c>
      <c r="H93" s="6">
        <v>3.5</v>
      </c>
      <c r="I93" s="7">
        <v>1.5</v>
      </c>
      <c r="J93" s="8">
        <f t="shared" si="43"/>
        <v>2</v>
      </c>
      <c r="K93" s="8" t="s">
        <v>32</v>
      </c>
      <c r="L93" s="9">
        <f>L16</f>
        <v>1</v>
      </c>
      <c r="M93" s="9" t="s">
        <v>32</v>
      </c>
      <c r="N93" s="9">
        <v>1</v>
      </c>
      <c r="O93" s="9" t="s">
        <v>32</v>
      </c>
      <c r="P93" s="9">
        <v>1</v>
      </c>
      <c r="Q93" s="9" t="s">
        <v>32</v>
      </c>
      <c r="R93" s="9">
        <v>1</v>
      </c>
      <c r="S93" s="6">
        <v>1</v>
      </c>
      <c r="T93" s="7">
        <f t="shared" si="32"/>
        <v>2010.2304000000001</v>
      </c>
      <c r="U93" s="7">
        <f t="shared" si="33"/>
        <v>502.55760000000004</v>
      </c>
      <c r="V93" s="7">
        <f t="shared" si="34"/>
        <v>502.55760000000004</v>
      </c>
      <c r="W93" s="7">
        <f t="shared" si="35"/>
        <v>502.55760000000004</v>
      </c>
      <c r="X93" s="7">
        <f t="shared" si="36"/>
        <v>502.55760000000004</v>
      </c>
      <c r="Y93" s="35">
        <f t="shared" si="31"/>
        <v>2010.2304000000001</v>
      </c>
      <c r="Z93" s="10">
        <f t="shared" si="45"/>
        <v>2010.2304000000001</v>
      </c>
      <c r="AA93" s="10"/>
    </row>
    <row r="94" spans="1:30" ht="15.75" customHeight="1" x14ac:dyDescent="0.3">
      <c r="A94" s="2">
        <v>3</v>
      </c>
      <c r="B94" s="3" t="s">
        <v>126</v>
      </c>
      <c r="C94" s="3"/>
      <c r="D94" s="4" t="s">
        <v>124</v>
      </c>
      <c r="E94" s="2">
        <v>632</v>
      </c>
      <c r="F94" s="5">
        <f>F119</f>
        <v>1174.2</v>
      </c>
      <c r="G94" s="5">
        <f>G13</f>
        <v>1.712</v>
      </c>
      <c r="H94" s="6">
        <v>3.5</v>
      </c>
      <c r="I94" s="7">
        <v>1.5</v>
      </c>
      <c r="J94" s="8">
        <f t="shared" si="43"/>
        <v>2</v>
      </c>
      <c r="K94" s="8" t="s">
        <v>27</v>
      </c>
      <c r="L94" s="9">
        <f t="shared" si="44"/>
        <v>0.9</v>
      </c>
      <c r="M94" s="9" t="s">
        <v>27</v>
      </c>
      <c r="N94" s="9">
        <v>0.9</v>
      </c>
      <c r="O94" s="9" t="s">
        <v>27</v>
      </c>
      <c r="P94" s="9">
        <v>0.9</v>
      </c>
      <c r="Q94" s="9" t="s">
        <v>27</v>
      </c>
      <c r="R94" s="9">
        <v>0.9</v>
      </c>
      <c r="S94" s="6">
        <v>1</v>
      </c>
      <c r="T94" s="7">
        <f t="shared" si="32"/>
        <v>1809.2073599999999</v>
      </c>
      <c r="U94" s="7">
        <f t="shared" si="33"/>
        <v>452.30183999999997</v>
      </c>
      <c r="V94" s="7">
        <f t="shared" si="34"/>
        <v>452.30183999999997</v>
      </c>
      <c r="W94" s="7">
        <f t="shared" si="35"/>
        <v>452.30183999999997</v>
      </c>
      <c r="X94" s="7">
        <f t="shared" si="36"/>
        <v>452.30183999999997</v>
      </c>
      <c r="Y94" s="35">
        <f t="shared" si="31"/>
        <v>1809.2073599999999</v>
      </c>
      <c r="Z94" s="10">
        <f t="shared" si="45"/>
        <v>1809.2073599999999</v>
      </c>
      <c r="AA94" s="10"/>
    </row>
    <row r="95" spans="1:30" ht="15.75" customHeight="1" x14ac:dyDescent="0.3">
      <c r="A95" s="2">
        <v>4</v>
      </c>
      <c r="B95" s="3" t="s">
        <v>127</v>
      </c>
      <c r="C95" s="3"/>
      <c r="D95" s="4" t="s">
        <v>124</v>
      </c>
      <c r="E95" s="2">
        <v>562</v>
      </c>
      <c r="F95" s="5">
        <f>F119</f>
        <v>1174.2</v>
      </c>
      <c r="G95" s="5">
        <f>G13</f>
        <v>1.712</v>
      </c>
      <c r="H95" s="6">
        <v>3.5</v>
      </c>
      <c r="I95" s="7">
        <v>1.5</v>
      </c>
      <c r="J95" s="8">
        <f t="shared" si="43"/>
        <v>2</v>
      </c>
      <c r="K95" s="8" t="s">
        <v>32</v>
      </c>
      <c r="L95" s="9">
        <f>L16</f>
        <v>1</v>
      </c>
      <c r="M95" s="9" t="s">
        <v>32</v>
      </c>
      <c r="N95" s="9">
        <v>1</v>
      </c>
      <c r="O95" s="9" t="s">
        <v>32</v>
      </c>
      <c r="P95" s="9">
        <v>1</v>
      </c>
      <c r="Q95" s="9" t="s">
        <v>32</v>
      </c>
      <c r="R95" s="9">
        <v>1</v>
      </c>
      <c r="S95" s="6">
        <v>1</v>
      </c>
      <c r="T95" s="7">
        <f t="shared" si="32"/>
        <v>2010.2304000000001</v>
      </c>
      <c r="U95" s="7">
        <f t="shared" si="33"/>
        <v>502.55760000000004</v>
      </c>
      <c r="V95" s="7">
        <f t="shared" si="34"/>
        <v>502.55760000000004</v>
      </c>
      <c r="W95" s="7">
        <f t="shared" si="35"/>
        <v>502.55760000000004</v>
      </c>
      <c r="X95" s="7">
        <f t="shared" si="36"/>
        <v>502.55760000000004</v>
      </c>
      <c r="Y95" s="35">
        <f t="shared" si="31"/>
        <v>2010.2304000000001</v>
      </c>
      <c r="Z95" s="10">
        <f t="shared" si="45"/>
        <v>2010.2304000000001</v>
      </c>
      <c r="AA95" s="10"/>
    </row>
    <row r="96" spans="1:30" ht="15.75" customHeight="1" x14ac:dyDescent="0.3">
      <c r="A96" s="2">
        <v>5</v>
      </c>
      <c r="B96" s="3" t="s">
        <v>128</v>
      </c>
      <c r="C96" s="3"/>
      <c r="D96" s="4" t="s">
        <v>124</v>
      </c>
      <c r="E96" s="2">
        <v>844</v>
      </c>
      <c r="F96" s="5">
        <f>F119</f>
        <v>1174.2</v>
      </c>
      <c r="G96" s="5">
        <f>G13</f>
        <v>1.712</v>
      </c>
      <c r="H96" s="6">
        <v>3.5</v>
      </c>
      <c r="I96" s="7">
        <v>3</v>
      </c>
      <c r="J96" s="8">
        <f t="shared" si="43"/>
        <v>0.5</v>
      </c>
      <c r="K96" s="8" t="s">
        <v>32</v>
      </c>
      <c r="L96" s="9">
        <f>L16</f>
        <v>1</v>
      </c>
      <c r="M96" s="9" t="s">
        <v>32</v>
      </c>
      <c r="N96" s="9">
        <v>1</v>
      </c>
      <c r="O96" s="9" t="s">
        <v>32</v>
      </c>
      <c r="P96" s="9">
        <v>1</v>
      </c>
      <c r="Q96" s="9" t="s">
        <v>32</v>
      </c>
      <c r="R96" s="9">
        <v>1</v>
      </c>
      <c r="S96" s="6">
        <v>1</v>
      </c>
      <c r="T96" s="7">
        <f t="shared" si="32"/>
        <v>2010.2304000000001</v>
      </c>
      <c r="U96" s="7">
        <f t="shared" si="33"/>
        <v>502.55760000000004</v>
      </c>
      <c r="V96" s="7">
        <f t="shared" si="34"/>
        <v>502.55760000000004</v>
      </c>
      <c r="W96" s="7">
        <f t="shared" si="35"/>
        <v>502.55760000000004</v>
      </c>
      <c r="X96" s="7">
        <f t="shared" si="36"/>
        <v>502.55760000000004</v>
      </c>
      <c r="Y96" s="35">
        <f t="shared" si="31"/>
        <v>2010.2304000000001</v>
      </c>
      <c r="Z96" s="10">
        <f t="shared" si="45"/>
        <v>2010.2304000000001</v>
      </c>
      <c r="AA96" s="10"/>
    </row>
    <row r="97" spans="1:27" ht="15.75" customHeight="1" x14ac:dyDescent="0.3">
      <c r="A97" s="2">
        <v>6</v>
      </c>
      <c r="B97" s="3" t="s">
        <v>129</v>
      </c>
      <c r="C97" s="3"/>
      <c r="D97" s="4" t="s">
        <v>124</v>
      </c>
      <c r="E97" s="2">
        <v>691</v>
      </c>
      <c r="F97" s="5">
        <f>F119</f>
        <v>1174.2</v>
      </c>
      <c r="G97" s="5">
        <f>G13</f>
        <v>1.712</v>
      </c>
      <c r="H97" s="6">
        <v>3.5</v>
      </c>
      <c r="I97" s="7">
        <v>1.5</v>
      </c>
      <c r="J97" s="8">
        <f t="shared" si="43"/>
        <v>2</v>
      </c>
      <c r="K97" s="8" t="s">
        <v>27</v>
      </c>
      <c r="L97" s="9">
        <f t="shared" si="44"/>
        <v>0.9</v>
      </c>
      <c r="M97" s="9" t="s">
        <v>27</v>
      </c>
      <c r="N97" s="9">
        <v>0.9</v>
      </c>
      <c r="O97" s="9" t="s">
        <v>27</v>
      </c>
      <c r="P97" s="9">
        <v>0.9</v>
      </c>
      <c r="Q97" s="9" t="s">
        <v>27</v>
      </c>
      <c r="R97" s="9">
        <v>0.9</v>
      </c>
      <c r="S97" s="6">
        <v>1</v>
      </c>
      <c r="T97" s="7">
        <f t="shared" si="32"/>
        <v>1809.2073599999999</v>
      </c>
      <c r="U97" s="7">
        <f t="shared" si="33"/>
        <v>452.30183999999997</v>
      </c>
      <c r="V97" s="7">
        <f t="shared" si="34"/>
        <v>452.30183999999997</v>
      </c>
      <c r="W97" s="7">
        <f t="shared" si="35"/>
        <v>452.30183999999997</v>
      </c>
      <c r="X97" s="7">
        <f t="shared" si="36"/>
        <v>452.30183999999997</v>
      </c>
      <c r="Y97" s="35">
        <f t="shared" si="31"/>
        <v>1809.2073599999999</v>
      </c>
      <c r="Z97" s="10">
        <f t="shared" si="45"/>
        <v>1809.2073599999999</v>
      </c>
      <c r="AA97" s="10"/>
    </row>
    <row r="98" spans="1:27" ht="15.75" customHeight="1" x14ac:dyDescent="0.3">
      <c r="A98" s="2">
        <v>7</v>
      </c>
      <c r="B98" s="3" t="s">
        <v>130</v>
      </c>
      <c r="C98" s="3"/>
      <c r="D98" s="4" t="s">
        <v>124</v>
      </c>
      <c r="E98" s="46">
        <v>102</v>
      </c>
      <c r="F98" s="5">
        <f>F119</f>
        <v>1174.2</v>
      </c>
      <c r="G98" s="5">
        <f>G13</f>
        <v>1.712</v>
      </c>
      <c r="H98" s="6">
        <v>2.5</v>
      </c>
      <c r="I98" s="7">
        <v>1.5</v>
      </c>
      <c r="J98" s="8">
        <f t="shared" si="43"/>
        <v>1</v>
      </c>
      <c r="K98" s="8" t="s">
        <v>27</v>
      </c>
      <c r="L98" s="9">
        <f t="shared" si="44"/>
        <v>0.9</v>
      </c>
      <c r="M98" s="9" t="s">
        <v>27</v>
      </c>
      <c r="N98" s="9">
        <v>0.9</v>
      </c>
      <c r="O98" s="9" t="s">
        <v>27</v>
      </c>
      <c r="P98" s="9">
        <v>0.9</v>
      </c>
      <c r="Q98" s="9" t="s">
        <v>27</v>
      </c>
      <c r="R98" s="9">
        <v>0.9</v>
      </c>
      <c r="S98" s="6">
        <v>1</v>
      </c>
      <c r="T98" s="7">
        <f t="shared" si="32"/>
        <v>1809.2073599999999</v>
      </c>
      <c r="U98" s="7">
        <f t="shared" si="33"/>
        <v>452.30183999999997</v>
      </c>
      <c r="V98" s="7">
        <f t="shared" si="34"/>
        <v>452.30183999999997</v>
      </c>
      <c r="W98" s="7">
        <f t="shared" si="35"/>
        <v>452.30183999999997</v>
      </c>
      <c r="X98" s="7">
        <f t="shared" si="36"/>
        <v>452.30183999999997</v>
      </c>
      <c r="Y98" s="35">
        <f t="shared" si="31"/>
        <v>1809.2073599999999</v>
      </c>
      <c r="Z98" s="10">
        <f t="shared" si="45"/>
        <v>1809.2073599999999</v>
      </c>
      <c r="AA98" s="10"/>
    </row>
    <row r="99" spans="1:27" ht="15.75" customHeight="1" x14ac:dyDescent="0.3">
      <c r="A99" s="32">
        <v>14</v>
      </c>
      <c r="B99" s="33" t="s">
        <v>131</v>
      </c>
      <c r="C99" s="33"/>
      <c r="D99" s="44"/>
      <c r="E99" s="32">
        <f>SUM(E100:E101)</f>
        <v>1424</v>
      </c>
      <c r="F99" s="29"/>
      <c r="G99" s="5"/>
      <c r="H99" s="6"/>
      <c r="I99" s="5"/>
      <c r="J99" s="5"/>
      <c r="K99" s="5"/>
      <c r="L99" s="45"/>
      <c r="M99" s="45"/>
      <c r="N99" s="45"/>
      <c r="O99" s="45"/>
      <c r="P99" s="45"/>
      <c r="Q99" s="45"/>
      <c r="R99" s="45"/>
      <c r="S99" s="38"/>
      <c r="T99" s="41">
        <f>SUM(T100:T101)</f>
        <v>4994.0409600000003</v>
      </c>
      <c r="U99" s="41">
        <f>SUM(U100:U101)</f>
        <v>1248.5102400000001</v>
      </c>
      <c r="V99" s="41">
        <f t="shared" ref="V99:X99" si="46">SUM(V100:V101)</f>
        <v>1248.5102400000001</v>
      </c>
      <c r="W99" s="41">
        <f t="shared" si="46"/>
        <v>1248.5102400000001</v>
      </c>
      <c r="X99" s="41">
        <f t="shared" si="46"/>
        <v>1248.5102400000001</v>
      </c>
      <c r="Y99" s="35">
        <f t="shared" si="31"/>
        <v>4994.0409600000003</v>
      </c>
      <c r="Z99" s="10">
        <f>SUM(Z100:Z101)</f>
        <v>4994.0409600000003</v>
      </c>
      <c r="AA99" s="10"/>
    </row>
    <row r="100" spans="1:27" ht="15.75" customHeight="1" x14ac:dyDescent="0.3">
      <c r="A100" s="2">
        <v>1</v>
      </c>
      <c r="B100" s="21" t="s">
        <v>132</v>
      </c>
      <c r="C100" s="21"/>
      <c r="D100" s="22" t="s">
        <v>133</v>
      </c>
      <c r="E100" s="2">
        <v>1082</v>
      </c>
      <c r="F100" s="5">
        <f>F120</f>
        <v>1860.3</v>
      </c>
      <c r="G100" s="5">
        <f>G13</f>
        <v>1.712</v>
      </c>
      <c r="H100" s="6">
        <v>2.5</v>
      </c>
      <c r="I100" s="7">
        <v>3</v>
      </c>
      <c r="J100" s="8">
        <f t="shared" ref="J100:J101" si="47">H100-I100</f>
        <v>-0.5</v>
      </c>
      <c r="K100" s="8" t="s">
        <v>32</v>
      </c>
      <c r="L100" s="9">
        <f>L16</f>
        <v>1</v>
      </c>
      <c r="M100" s="9" t="s">
        <v>32</v>
      </c>
      <c r="N100" s="9">
        <v>1</v>
      </c>
      <c r="O100" s="9" t="s">
        <v>32</v>
      </c>
      <c r="P100" s="9">
        <v>1</v>
      </c>
      <c r="Q100" s="9" t="s">
        <v>32</v>
      </c>
      <c r="R100" s="9">
        <v>1</v>
      </c>
      <c r="S100" s="6">
        <v>1</v>
      </c>
      <c r="T100" s="7">
        <f t="shared" si="32"/>
        <v>3184.8335999999999</v>
      </c>
      <c r="U100" s="7">
        <f t="shared" si="33"/>
        <v>796.20839999999998</v>
      </c>
      <c r="V100" s="7">
        <f t="shared" si="34"/>
        <v>796.20839999999998</v>
      </c>
      <c r="W100" s="7">
        <f t="shared" si="35"/>
        <v>796.20839999999998</v>
      </c>
      <c r="X100" s="7">
        <f t="shared" si="36"/>
        <v>796.20839999999998</v>
      </c>
      <c r="Y100" s="35">
        <f t="shared" si="31"/>
        <v>3184.8335999999999</v>
      </c>
      <c r="Z100" s="10">
        <f t="shared" si="45"/>
        <v>3184.8335999999999</v>
      </c>
      <c r="AA100" s="10"/>
    </row>
    <row r="101" spans="1:27" ht="15.75" customHeight="1" x14ac:dyDescent="0.3">
      <c r="A101" s="2">
        <v>2</v>
      </c>
      <c r="B101" s="21" t="s">
        <v>134</v>
      </c>
      <c r="C101" s="21"/>
      <c r="D101" s="22" t="s">
        <v>133</v>
      </c>
      <c r="E101" s="2">
        <v>342</v>
      </c>
      <c r="F101" s="5">
        <f>F119</f>
        <v>1174.2</v>
      </c>
      <c r="G101" s="5">
        <f>G13</f>
        <v>1.712</v>
      </c>
      <c r="H101" s="6">
        <v>1.5</v>
      </c>
      <c r="I101" s="7">
        <v>1.5</v>
      </c>
      <c r="J101" s="8">
        <f t="shared" si="47"/>
        <v>0</v>
      </c>
      <c r="K101" s="8" t="s">
        <v>27</v>
      </c>
      <c r="L101" s="9">
        <f>$L$13</f>
        <v>0.9</v>
      </c>
      <c r="M101" s="9" t="s">
        <v>27</v>
      </c>
      <c r="N101" s="9">
        <v>0.9</v>
      </c>
      <c r="O101" s="9" t="s">
        <v>27</v>
      </c>
      <c r="P101" s="9">
        <v>0.9</v>
      </c>
      <c r="Q101" s="9" t="s">
        <v>27</v>
      </c>
      <c r="R101" s="9">
        <v>0.9</v>
      </c>
      <c r="S101" s="6">
        <v>1</v>
      </c>
      <c r="T101" s="7">
        <f t="shared" si="32"/>
        <v>1809.2073599999999</v>
      </c>
      <c r="U101" s="7">
        <f t="shared" si="33"/>
        <v>452.30183999999997</v>
      </c>
      <c r="V101" s="7">
        <f t="shared" si="34"/>
        <v>452.30183999999997</v>
      </c>
      <c r="W101" s="7">
        <f t="shared" si="35"/>
        <v>452.30183999999997</v>
      </c>
      <c r="X101" s="7">
        <f t="shared" si="36"/>
        <v>452.30183999999997</v>
      </c>
      <c r="Y101" s="35">
        <f t="shared" si="31"/>
        <v>1809.2073599999999</v>
      </c>
      <c r="Z101" s="10">
        <f t="shared" si="45"/>
        <v>1809.2073599999999</v>
      </c>
      <c r="AA101" s="10"/>
    </row>
    <row r="102" spans="1:27" ht="15.75" customHeight="1" x14ac:dyDescent="0.3">
      <c r="A102" s="32">
        <v>15</v>
      </c>
      <c r="B102" s="33" t="s">
        <v>135</v>
      </c>
      <c r="C102" s="33"/>
      <c r="D102" s="44"/>
      <c r="E102" s="32">
        <f>SUM(E103:E106)</f>
        <v>2873</v>
      </c>
      <c r="F102" s="29"/>
      <c r="G102" s="5"/>
      <c r="H102" s="6"/>
      <c r="I102" s="5"/>
      <c r="J102" s="5"/>
      <c r="K102" s="5"/>
      <c r="L102" s="45"/>
      <c r="M102" s="45"/>
      <c r="N102" s="45"/>
      <c r="O102" s="45"/>
      <c r="P102" s="45"/>
      <c r="Q102" s="45"/>
      <c r="R102" s="45"/>
      <c r="S102" s="38"/>
      <c r="T102" s="41">
        <f>SUM(T103:T106)</f>
        <v>10071.64464</v>
      </c>
      <c r="U102" s="41">
        <f>SUM(U103:U106)</f>
        <v>2517.9111600000001</v>
      </c>
      <c r="V102" s="41">
        <f t="shared" ref="V102:X102" si="48">SUM(V103:V106)</f>
        <v>2517.9111600000001</v>
      </c>
      <c r="W102" s="41">
        <f t="shared" si="48"/>
        <v>2517.9111600000001</v>
      </c>
      <c r="X102" s="41">
        <f t="shared" si="48"/>
        <v>2517.9111600000001</v>
      </c>
      <c r="Y102" s="35">
        <f t="shared" si="31"/>
        <v>10071.64464</v>
      </c>
      <c r="Z102" s="10">
        <f>SUM(Z103:Z106)</f>
        <v>10071.64464</v>
      </c>
      <c r="AA102" s="10"/>
    </row>
    <row r="103" spans="1:27" ht="15.75" customHeight="1" x14ac:dyDescent="0.3">
      <c r="A103" s="2">
        <v>1</v>
      </c>
      <c r="B103" s="21" t="s">
        <v>136</v>
      </c>
      <c r="C103" s="21"/>
      <c r="D103" s="22" t="s">
        <v>137</v>
      </c>
      <c r="E103" s="2">
        <v>1043</v>
      </c>
      <c r="F103" s="5">
        <f>F120</f>
        <v>1860.3</v>
      </c>
      <c r="G103" s="5">
        <f>G13</f>
        <v>1.712</v>
      </c>
      <c r="H103" s="6">
        <v>3</v>
      </c>
      <c r="I103" s="7">
        <v>3</v>
      </c>
      <c r="J103" s="8">
        <f t="shared" ref="J103:J106" si="49">H103-I103</f>
        <v>0</v>
      </c>
      <c r="K103" s="8" t="s">
        <v>32</v>
      </c>
      <c r="L103" s="9">
        <v>1</v>
      </c>
      <c r="M103" s="9" t="s">
        <v>32</v>
      </c>
      <c r="N103" s="9">
        <v>1</v>
      </c>
      <c r="O103" s="9" t="s">
        <v>32</v>
      </c>
      <c r="P103" s="9">
        <v>1</v>
      </c>
      <c r="Q103" s="9" t="s">
        <v>32</v>
      </c>
      <c r="R103" s="9">
        <v>1</v>
      </c>
      <c r="S103" s="6">
        <v>1</v>
      </c>
      <c r="T103" s="7">
        <f t="shared" si="32"/>
        <v>3184.8335999999999</v>
      </c>
      <c r="U103" s="7">
        <f t="shared" si="33"/>
        <v>796.20839999999998</v>
      </c>
      <c r="V103" s="7">
        <f t="shared" si="34"/>
        <v>796.20839999999998</v>
      </c>
      <c r="W103" s="7">
        <f t="shared" si="35"/>
        <v>796.20839999999998</v>
      </c>
      <c r="X103" s="7">
        <f t="shared" si="36"/>
        <v>796.20839999999998</v>
      </c>
      <c r="Y103" s="35">
        <f t="shared" si="31"/>
        <v>3184.8335999999999</v>
      </c>
      <c r="Z103" s="10">
        <f t="shared" si="45"/>
        <v>3184.8335999999999</v>
      </c>
      <c r="AA103" s="10"/>
    </row>
    <row r="104" spans="1:27" ht="15.75" customHeight="1" x14ac:dyDescent="0.3">
      <c r="A104" s="2">
        <v>2</v>
      </c>
      <c r="B104" s="21" t="s">
        <v>138</v>
      </c>
      <c r="C104" s="21"/>
      <c r="D104" s="22" t="s">
        <v>137</v>
      </c>
      <c r="E104" s="2">
        <v>1274</v>
      </c>
      <c r="F104" s="5">
        <f>F120</f>
        <v>1860.3</v>
      </c>
      <c r="G104" s="5">
        <f>G13</f>
        <v>1.712</v>
      </c>
      <c r="H104" s="6">
        <v>3</v>
      </c>
      <c r="I104" s="7">
        <v>3</v>
      </c>
      <c r="J104" s="8">
        <f t="shared" si="49"/>
        <v>0</v>
      </c>
      <c r="K104" s="8" t="s">
        <v>27</v>
      </c>
      <c r="L104" s="9">
        <f>$L$13</f>
        <v>0.9</v>
      </c>
      <c r="M104" s="9" t="s">
        <v>27</v>
      </c>
      <c r="N104" s="9">
        <v>0.9</v>
      </c>
      <c r="O104" s="9" t="s">
        <v>27</v>
      </c>
      <c r="P104" s="9">
        <v>0.9</v>
      </c>
      <c r="Q104" s="9" t="s">
        <v>27</v>
      </c>
      <c r="R104" s="9">
        <v>0.9</v>
      </c>
      <c r="S104" s="6">
        <v>1</v>
      </c>
      <c r="T104" s="7">
        <f t="shared" si="32"/>
        <v>2866.3502400000002</v>
      </c>
      <c r="U104" s="7">
        <f t="shared" si="33"/>
        <v>716.58756000000005</v>
      </c>
      <c r="V104" s="7">
        <f t="shared" si="34"/>
        <v>716.58756000000005</v>
      </c>
      <c r="W104" s="7">
        <f t="shared" si="35"/>
        <v>716.58756000000005</v>
      </c>
      <c r="X104" s="7">
        <f t="shared" si="36"/>
        <v>716.58756000000005</v>
      </c>
      <c r="Y104" s="35">
        <f t="shared" si="31"/>
        <v>2866.3502400000002</v>
      </c>
      <c r="Z104" s="10">
        <f t="shared" si="45"/>
        <v>2866.3502400000002</v>
      </c>
      <c r="AA104" s="10"/>
    </row>
    <row r="105" spans="1:27" ht="15.75" customHeight="1" x14ac:dyDescent="0.3">
      <c r="A105" s="2">
        <v>3</v>
      </c>
      <c r="B105" s="21" t="s">
        <v>139</v>
      </c>
      <c r="C105" s="21" t="s">
        <v>73</v>
      </c>
      <c r="D105" s="22" t="s">
        <v>137</v>
      </c>
      <c r="E105" s="2">
        <v>302</v>
      </c>
      <c r="F105" s="5">
        <f>F119</f>
        <v>1174.2</v>
      </c>
      <c r="G105" s="5">
        <f>G13</f>
        <v>1.712</v>
      </c>
      <c r="H105" s="6">
        <v>2</v>
      </c>
      <c r="I105" s="7">
        <v>1.5</v>
      </c>
      <c r="J105" s="8">
        <f t="shared" si="49"/>
        <v>0.5</v>
      </c>
      <c r="K105" s="8" t="s">
        <v>32</v>
      </c>
      <c r="L105" s="9">
        <f>L16</f>
        <v>1</v>
      </c>
      <c r="M105" s="9" t="s">
        <v>32</v>
      </c>
      <c r="N105" s="9">
        <v>1</v>
      </c>
      <c r="O105" s="9" t="s">
        <v>32</v>
      </c>
      <c r="P105" s="9">
        <v>1</v>
      </c>
      <c r="Q105" s="9" t="s">
        <v>32</v>
      </c>
      <c r="R105" s="9">
        <v>1</v>
      </c>
      <c r="S105" s="6">
        <v>1</v>
      </c>
      <c r="T105" s="7">
        <f t="shared" si="32"/>
        <v>2010.2304000000001</v>
      </c>
      <c r="U105" s="7">
        <f t="shared" si="33"/>
        <v>502.55760000000004</v>
      </c>
      <c r="V105" s="7">
        <f t="shared" si="34"/>
        <v>502.55760000000004</v>
      </c>
      <c r="W105" s="7">
        <f t="shared" si="35"/>
        <v>502.55760000000004</v>
      </c>
      <c r="X105" s="7">
        <f t="shared" si="36"/>
        <v>502.55760000000004</v>
      </c>
      <c r="Y105" s="35">
        <f t="shared" si="31"/>
        <v>2010.2304000000001</v>
      </c>
      <c r="Z105" s="10">
        <f t="shared" si="45"/>
        <v>2010.2304000000001</v>
      </c>
      <c r="AA105" s="10"/>
    </row>
    <row r="106" spans="1:27" ht="15.75" customHeight="1" x14ac:dyDescent="0.3">
      <c r="A106" s="2">
        <v>4</v>
      </c>
      <c r="B106" s="21" t="s">
        <v>140</v>
      </c>
      <c r="C106" s="21" t="s">
        <v>73</v>
      </c>
      <c r="D106" s="22" t="s">
        <v>137</v>
      </c>
      <c r="E106" s="2">
        <v>254</v>
      </c>
      <c r="F106" s="5">
        <f>F119</f>
        <v>1174.2</v>
      </c>
      <c r="G106" s="5">
        <f>G13</f>
        <v>1.712</v>
      </c>
      <c r="H106" s="6">
        <v>2</v>
      </c>
      <c r="I106" s="7">
        <v>1.5</v>
      </c>
      <c r="J106" s="8">
        <f t="shared" si="49"/>
        <v>0.5</v>
      </c>
      <c r="K106" s="8" t="s">
        <v>32</v>
      </c>
      <c r="L106" s="9">
        <f>L16</f>
        <v>1</v>
      </c>
      <c r="M106" s="9" t="s">
        <v>32</v>
      </c>
      <c r="N106" s="9">
        <v>1</v>
      </c>
      <c r="O106" s="9" t="s">
        <v>32</v>
      </c>
      <c r="P106" s="9">
        <v>1</v>
      </c>
      <c r="Q106" s="9" t="s">
        <v>32</v>
      </c>
      <c r="R106" s="9">
        <v>1</v>
      </c>
      <c r="S106" s="6">
        <v>1</v>
      </c>
      <c r="T106" s="7">
        <f t="shared" si="32"/>
        <v>2010.2304000000001</v>
      </c>
      <c r="U106" s="7">
        <f t="shared" si="33"/>
        <v>502.55760000000004</v>
      </c>
      <c r="V106" s="7">
        <f t="shared" si="34"/>
        <v>502.55760000000004</v>
      </c>
      <c r="W106" s="7">
        <f t="shared" si="35"/>
        <v>502.55760000000004</v>
      </c>
      <c r="X106" s="7">
        <f t="shared" si="36"/>
        <v>502.55760000000004</v>
      </c>
      <c r="Y106" s="35">
        <f t="shared" si="31"/>
        <v>2010.2304000000001</v>
      </c>
      <c r="Z106" s="10">
        <f t="shared" si="45"/>
        <v>2010.2304000000001</v>
      </c>
      <c r="AA106" s="10"/>
    </row>
    <row r="107" spans="1:27" ht="15.75" customHeight="1" x14ac:dyDescent="0.3">
      <c r="A107" s="32">
        <v>16</v>
      </c>
      <c r="B107" s="33" t="s">
        <v>141</v>
      </c>
      <c r="C107" s="33"/>
      <c r="D107" s="44"/>
      <c r="E107" s="32">
        <f>SUM(E108:E110)</f>
        <v>2374</v>
      </c>
      <c r="F107" s="29"/>
      <c r="G107" s="29"/>
      <c r="H107" s="38"/>
      <c r="I107" s="29"/>
      <c r="J107" s="29"/>
      <c r="K107" s="29"/>
      <c r="L107" s="39"/>
      <c r="M107" s="39"/>
      <c r="N107" s="39"/>
      <c r="O107" s="39"/>
      <c r="P107" s="39"/>
      <c r="Q107" s="39"/>
      <c r="R107" s="39"/>
      <c r="S107" s="38"/>
      <c r="T107" s="41">
        <f>SUM(T108:T110)</f>
        <v>6484.7649600000004</v>
      </c>
      <c r="U107" s="41">
        <f>SUM(U108:U110)</f>
        <v>1621.1912400000001</v>
      </c>
      <c r="V107" s="41">
        <f t="shared" ref="V107:X107" si="50">SUM(V108:V110)</f>
        <v>1621.1912400000001</v>
      </c>
      <c r="W107" s="41">
        <f t="shared" si="50"/>
        <v>1621.1912400000001</v>
      </c>
      <c r="X107" s="41">
        <f t="shared" si="50"/>
        <v>1621.1912400000001</v>
      </c>
      <c r="Y107" s="35">
        <f t="shared" si="31"/>
        <v>6484.7649600000004</v>
      </c>
      <c r="Z107" s="10">
        <f>SUM(Z108:Z110)</f>
        <v>6484.7649600000004</v>
      </c>
      <c r="AA107" s="10"/>
    </row>
    <row r="108" spans="1:27" ht="15.75" customHeight="1" x14ac:dyDescent="0.3">
      <c r="A108" s="2">
        <v>1</v>
      </c>
      <c r="B108" s="3" t="s">
        <v>142</v>
      </c>
      <c r="C108" s="3"/>
      <c r="D108" s="4" t="s">
        <v>143</v>
      </c>
      <c r="E108" s="2">
        <v>1325</v>
      </c>
      <c r="F108" s="5">
        <f>F120</f>
        <v>1860.3</v>
      </c>
      <c r="G108" s="5">
        <f>G13</f>
        <v>1.712</v>
      </c>
      <c r="H108" s="6">
        <v>5.5</v>
      </c>
      <c r="I108" s="7">
        <v>3</v>
      </c>
      <c r="J108" s="8">
        <f t="shared" ref="J108:J110" si="51">H108-I108</f>
        <v>2.5</v>
      </c>
      <c r="K108" s="8" t="s">
        <v>27</v>
      </c>
      <c r="L108" s="9">
        <f>$L$13</f>
        <v>0.9</v>
      </c>
      <c r="M108" s="9" t="s">
        <v>27</v>
      </c>
      <c r="N108" s="9">
        <v>0.9</v>
      </c>
      <c r="O108" s="9" t="s">
        <v>27</v>
      </c>
      <c r="P108" s="9">
        <v>0.9</v>
      </c>
      <c r="Q108" s="9" t="s">
        <v>27</v>
      </c>
      <c r="R108" s="9">
        <v>0.9</v>
      </c>
      <c r="S108" s="6">
        <v>1</v>
      </c>
      <c r="T108" s="7">
        <f t="shared" si="32"/>
        <v>2866.3502400000002</v>
      </c>
      <c r="U108" s="7">
        <f t="shared" si="33"/>
        <v>716.58756000000005</v>
      </c>
      <c r="V108" s="7">
        <f t="shared" si="34"/>
        <v>716.58756000000005</v>
      </c>
      <c r="W108" s="7">
        <f t="shared" si="35"/>
        <v>716.58756000000005</v>
      </c>
      <c r="X108" s="7">
        <f t="shared" si="36"/>
        <v>716.58756000000005</v>
      </c>
      <c r="Y108" s="35">
        <f t="shared" si="31"/>
        <v>2866.3502400000002</v>
      </c>
      <c r="Z108" s="10">
        <f t="shared" si="45"/>
        <v>2866.3502400000002</v>
      </c>
      <c r="AA108" s="10"/>
    </row>
    <row r="109" spans="1:27" ht="24" customHeight="1" x14ac:dyDescent="0.3">
      <c r="A109" s="2">
        <v>2</v>
      </c>
      <c r="B109" s="3" t="s">
        <v>144</v>
      </c>
      <c r="C109" s="3"/>
      <c r="D109" s="4" t="s">
        <v>143</v>
      </c>
      <c r="E109" s="2">
        <v>793</v>
      </c>
      <c r="F109" s="5">
        <f>F119</f>
        <v>1174.2</v>
      </c>
      <c r="G109" s="5">
        <f>G13</f>
        <v>1.712</v>
      </c>
      <c r="H109" s="6">
        <v>5.5</v>
      </c>
      <c r="I109" s="7">
        <v>1.5</v>
      </c>
      <c r="J109" s="8">
        <f t="shared" si="51"/>
        <v>4</v>
      </c>
      <c r="K109" s="8" t="s">
        <v>27</v>
      </c>
      <c r="L109" s="9">
        <f>$L$13</f>
        <v>0.9</v>
      </c>
      <c r="M109" s="9" t="s">
        <v>27</v>
      </c>
      <c r="N109" s="9">
        <v>0.9</v>
      </c>
      <c r="O109" s="9" t="s">
        <v>27</v>
      </c>
      <c r="P109" s="9">
        <v>0.9</v>
      </c>
      <c r="Q109" s="9" t="s">
        <v>27</v>
      </c>
      <c r="R109" s="9">
        <v>0.9</v>
      </c>
      <c r="S109" s="6">
        <v>1</v>
      </c>
      <c r="T109" s="7">
        <f t="shared" si="32"/>
        <v>1809.2073599999999</v>
      </c>
      <c r="U109" s="7">
        <f t="shared" si="33"/>
        <v>452.30183999999997</v>
      </c>
      <c r="V109" s="7">
        <f t="shared" si="34"/>
        <v>452.30183999999997</v>
      </c>
      <c r="W109" s="7">
        <f t="shared" si="35"/>
        <v>452.30183999999997</v>
      </c>
      <c r="X109" s="7">
        <f t="shared" si="36"/>
        <v>452.30183999999997</v>
      </c>
      <c r="Y109" s="35">
        <f t="shared" si="31"/>
        <v>1809.2073599999999</v>
      </c>
      <c r="Z109" s="10">
        <f t="shared" si="45"/>
        <v>1809.2073599999999</v>
      </c>
      <c r="AA109" s="10"/>
    </row>
    <row r="110" spans="1:27" ht="15.75" customHeight="1" x14ac:dyDescent="0.3">
      <c r="A110" s="2">
        <v>3</v>
      </c>
      <c r="B110" s="3" t="s">
        <v>145</v>
      </c>
      <c r="C110" s="3"/>
      <c r="D110" s="4" t="s">
        <v>143</v>
      </c>
      <c r="E110" s="2">
        <v>256</v>
      </c>
      <c r="F110" s="5">
        <f>F119</f>
        <v>1174.2</v>
      </c>
      <c r="G110" s="5">
        <f>G13</f>
        <v>1.712</v>
      </c>
      <c r="H110" s="6">
        <v>4</v>
      </c>
      <c r="I110" s="7">
        <v>1.5</v>
      </c>
      <c r="J110" s="8">
        <f t="shared" si="51"/>
        <v>2.5</v>
      </c>
      <c r="K110" s="8" t="s">
        <v>27</v>
      </c>
      <c r="L110" s="9">
        <f>$L$13</f>
        <v>0.9</v>
      </c>
      <c r="M110" s="9" t="s">
        <v>27</v>
      </c>
      <c r="N110" s="9">
        <v>0.9</v>
      </c>
      <c r="O110" s="9" t="s">
        <v>27</v>
      </c>
      <c r="P110" s="9">
        <v>0.9</v>
      </c>
      <c r="Q110" s="9" t="s">
        <v>27</v>
      </c>
      <c r="R110" s="9">
        <v>0.9</v>
      </c>
      <c r="S110" s="6">
        <v>1</v>
      </c>
      <c r="T110" s="7">
        <f t="shared" si="32"/>
        <v>1809.2073599999999</v>
      </c>
      <c r="U110" s="7">
        <f t="shared" si="33"/>
        <v>452.30183999999997</v>
      </c>
      <c r="V110" s="7">
        <f t="shared" si="34"/>
        <v>452.30183999999997</v>
      </c>
      <c r="W110" s="7">
        <f t="shared" si="35"/>
        <v>452.30183999999997</v>
      </c>
      <c r="X110" s="7">
        <f t="shared" si="36"/>
        <v>452.30183999999997</v>
      </c>
      <c r="Y110" s="35">
        <f t="shared" si="31"/>
        <v>1809.2073599999999</v>
      </c>
      <c r="Z110" s="10">
        <f t="shared" si="45"/>
        <v>1809.2073599999999</v>
      </c>
      <c r="AA110" s="10"/>
    </row>
    <row r="111" spans="1:27" ht="13.5" customHeight="1" x14ac:dyDescent="0.3">
      <c r="A111" s="47"/>
      <c r="B111" s="36" t="s">
        <v>146</v>
      </c>
      <c r="C111" s="36"/>
      <c r="D111" s="36"/>
      <c r="E111" s="48">
        <f>E12+E14+E22+E34+E45+E51+E53+E57+E67+E73+E82+E88+E91+E99+E102+E107</f>
        <v>63103</v>
      </c>
      <c r="F111" s="3"/>
      <c r="G111" s="3"/>
      <c r="H111" s="49">
        <f t="shared" ref="H111:I111" si="52">SUM(H13:H110)</f>
        <v>335.5</v>
      </c>
      <c r="I111" s="49">
        <f t="shared" si="52"/>
        <v>161.5</v>
      </c>
      <c r="J111" s="49">
        <f>SUM(J13:J110)</f>
        <v>174</v>
      </c>
      <c r="K111" s="49"/>
      <c r="L111" s="41"/>
      <c r="M111" s="41"/>
      <c r="N111" s="41"/>
      <c r="O111" s="41"/>
      <c r="P111" s="41"/>
      <c r="Q111" s="41"/>
      <c r="R111" s="41"/>
      <c r="S111" s="3"/>
      <c r="T111" s="41">
        <f>T12+T14+T22+T34+T45+T51+T53+T57+T67+T73+T82+T88+T91+T99+T102+T107</f>
        <v>189773.24368000004</v>
      </c>
      <c r="U111" s="41">
        <f>U12+U14+U22+U34+U45+U51+U53+U57+U67+U73+U82+U88+U91+U99+U102+U107</f>
        <v>47391.631080000014</v>
      </c>
      <c r="V111" s="41">
        <f>V12+V14+V22+V34+V45+V51+V53+V57+V67+V73+V82+V88+V91+V99+V102+V107</f>
        <v>47391.631080000014</v>
      </c>
      <c r="W111" s="41">
        <f t="shared" ref="W111:X111" si="53">W12+W14+W22+W34+W45+W51+W53+W57+W67+W73+W82+W88+W91+W99+W102+W107</f>
        <v>47391.631080000014</v>
      </c>
      <c r="X111" s="41">
        <f t="shared" si="53"/>
        <v>47598.350440000009</v>
      </c>
      <c r="Y111" s="50">
        <f>Y12+Y14+Y22+Y34+Y45+Y51+Y53+Y57+Y67+Y73+Y82+Y88+Y91+Y99+Y102+Y107</f>
        <v>189773.19696</v>
      </c>
      <c r="Z111" s="50">
        <f t="shared" ref="Z111:AA111" si="54">Z12+Z14+Z22+Z34+Z45+Z51+Z53+Z57+Z67+Z73+Z82+Z88+Z91+Z99+Z102+Z107</f>
        <v>187706.47056000005</v>
      </c>
      <c r="AA111" s="50">
        <f t="shared" si="54"/>
        <v>2066.7264</v>
      </c>
    </row>
    <row r="112" spans="1:27" x14ac:dyDescent="0.3">
      <c r="B112" s="1" t="s">
        <v>159</v>
      </c>
    </row>
    <row r="113" spans="2:25" x14ac:dyDescent="0.3">
      <c r="K113" s="26"/>
      <c r="V113" s="55"/>
      <c r="W113" s="26"/>
      <c r="X113" s="26"/>
      <c r="Y113" s="26"/>
    </row>
    <row r="114" spans="2:25" x14ac:dyDescent="0.3">
      <c r="K114" s="26"/>
    </row>
    <row r="115" spans="2:25" x14ac:dyDescent="0.3">
      <c r="K115" s="26"/>
    </row>
    <row r="116" spans="2:25" x14ac:dyDescent="0.3">
      <c r="K116" s="26"/>
    </row>
    <row r="119" spans="2:25" x14ac:dyDescent="0.3">
      <c r="B119" s="1" t="s">
        <v>147</v>
      </c>
      <c r="E119" s="1">
        <v>56</v>
      </c>
      <c r="F119" s="1">
        <v>1174.2</v>
      </c>
    </row>
    <row r="120" spans="2:25" x14ac:dyDescent="0.3">
      <c r="B120" s="1" t="s">
        <v>148</v>
      </c>
      <c r="E120" s="1">
        <v>24</v>
      </c>
      <c r="F120" s="1">
        <v>1860.3</v>
      </c>
    </row>
    <row r="121" spans="2:25" x14ac:dyDescent="0.3">
      <c r="B121" s="1" t="s">
        <v>149</v>
      </c>
      <c r="E121" s="1">
        <v>3</v>
      </c>
      <c r="F121" s="1">
        <v>2088.9</v>
      </c>
    </row>
    <row r="122" spans="2:25" x14ac:dyDescent="0.3">
      <c r="E122" s="1">
        <f>SUBTOTAL(9,E119:E121)</f>
        <v>83</v>
      </c>
    </row>
  </sheetData>
  <autoFilter ref="A9:X111" xr:uid="{00000000-0009-0000-0000-000001000000}">
    <filterColumn colId="7" showButton="0"/>
    <filterColumn colId="8" showButton="0"/>
    <filterColumn colId="10" showButton="0"/>
    <filterColumn colId="11" showButton="0"/>
    <filterColumn colId="12" hiddenButton="1" showButton="0"/>
    <filterColumn colId="13" hiddenButton="1" showButton="0"/>
    <filterColumn colId="14" hiddenButton="1" showButton="0"/>
    <filterColumn colId="15" hiddenButton="1" showButton="0"/>
    <filterColumn colId="16" hiddenButton="1" showButton="0"/>
  </autoFilter>
  <mergeCells count="22">
    <mergeCell ref="U9:X10"/>
    <mergeCell ref="A9:A11"/>
    <mergeCell ref="B9:B11"/>
    <mergeCell ref="C9:C11"/>
    <mergeCell ref="D9:D11"/>
    <mergeCell ref="E9:E11"/>
    <mergeCell ref="U4:V4"/>
    <mergeCell ref="U1:V1"/>
    <mergeCell ref="S9:S11"/>
    <mergeCell ref="T9:T11"/>
    <mergeCell ref="Y9:Y11"/>
    <mergeCell ref="E7:AA7"/>
    <mergeCell ref="F9:F11"/>
    <mergeCell ref="G9:G11"/>
    <mergeCell ref="H9:J9"/>
    <mergeCell ref="Z9:Z11"/>
    <mergeCell ref="AA9:AA11"/>
    <mergeCell ref="K10:L10"/>
    <mergeCell ref="M10:N10"/>
    <mergeCell ref="O10:P10"/>
    <mergeCell ref="Q10:R10"/>
    <mergeCell ref="K9:R9"/>
  </mergeCells>
  <printOptions horizontalCentered="1"/>
  <pageMargins left="0" right="0" top="0" bottom="0" header="0" footer="0"/>
  <pageSetup paperSize="9" scale="58" orientation="landscape" r:id="rId1"/>
  <rowBreaks count="1" manualBreakCount="1">
    <brk id="53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01.01.2023</vt:lpstr>
      <vt:lpstr>'с 01.01.2023'!Область_печати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Зорина Тулуш</cp:lastModifiedBy>
  <cp:lastPrinted>2023-04-06T08:58:17Z</cp:lastPrinted>
  <dcterms:created xsi:type="dcterms:W3CDTF">2023-02-20T07:53:19Z</dcterms:created>
  <dcterms:modified xsi:type="dcterms:W3CDTF">2023-04-06T08:58:36Z</dcterms:modified>
</cp:coreProperties>
</file>