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2\Тарифное соглашение\Заседание 11\Материалы заседания\Приложение к Протоколу\"/>
    </mc:Choice>
  </mc:AlternateContent>
  <xr:revisionPtr revIDLastSave="0" documentId="8_{3B8E45C4-BE8B-405C-8275-7755A5DED22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к протоколу" sheetId="1" r:id="rId1"/>
  </sheets>
  <externalReferences>
    <externalReference r:id="rId2"/>
    <externalReference r:id="rId3"/>
  </externalReferences>
  <definedNames>
    <definedName name="_xlnm._FilterDatabase" localSheetId="0" hidden="1">'Приложение к протоколу'!$A$14:$F$469</definedName>
    <definedName name="Z_D9A08047_01BB_4780_A06C_1B6ED4AE2AA5_.wvu.FilterData" localSheetId="0" hidden="1">'Приложение к протоколу'!$A$1:$H$464</definedName>
    <definedName name="Z_D9A08047_01BB_4780_A06C_1B6ED4AE2AA5_.wvu.PrintArea" localSheetId="0" hidden="1">'Приложение к протоколу'!$A$9:$F$464</definedName>
    <definedName name="Z_D9A08047_01BB_4780_A06C_1B6ED4AE2AA5_.wvu.PrintTitles" localSheetId="0" hidden="1">'Приложение к протоколу'!$14:$14</definedName>
    <definedName name="Z_D9A08047_01BB_4780_A06C_1B6ED4AE2AA5_.wvu.Rows" localSheetId="0" hidden="1">'Приложение к протоколу'!#REF!,'Приложение к протоколу'!$44:$52,'Приложение к протоколу'!#REF!,'Приложение к протоколу'!$345:$372,'Приложение к протоколу'!#REF!,'Приложение к протоколу'!#REF!</definedName>
    <definedName name="Z_DC48959C_9B8D_4708_B510_30BB10C5E634_.wvu.FilterData" localSheetId="0" hidden="1">'Приложение к протоколу'!$A$1:$H$464</definedName>
    <definedName name="Z_DC48959C_9B8D_4708_B510_30BB10C5E634_.wvu.PrintArea" localSheetId="0" hidden="1">'Приложение к протоколу'!$A$9:$F$464</definedName>
    <definedName name="Z_DC48959C_9B8D_4708_B510_30BB10C5E634_.wvu.PrintTitles" localSheetId="0" hidden="1">'Приложение к протоколу'!$14:$14</definedName>
    <definedName name="Z_DC48959C_9B8D_4708_B510_30BB10C5E634_.wvu.Rows" localSheetId="0" hidden="1">'Приложение к протоколу'!#REF!,'Приложение к протоколу'!$44:$52,'Приложение к протоколу'!#REF!,'Приложение к протоколу'!$345:$372,'Приложение к протоколу'!#REF!,'Приложение к протоколу'!#REF!</definedName>
    <definedName name="_xlnm.Print_Titles" localSheetId="0">'Приложение к протоколу'!$14:$14</definedName>
    <definedName name="_xlnm.Print_Area" localSheetId="0">'Приложение к протоколу'!$A$9:$F$464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17" i="1"/>
  <c r="E15" i="1"/>
  <c r="E469" i="1" l="1"/>
  <c r="D469" i="1"/>
  <c r="D467" i="1" s="1"/>
  <c r="D465" i="1" s="1"/>
  <c r="D466" i="1" s="1"/>
  <c r="E468" i="1"/>
  <c r="E467" i="1" s="1"/>
  <c r="E465" i="1" s="1"/>
  <c r="E466" i="1" s="1"/>
  <c r="D468" i="1"/>
  <c r="E464" i="1"/>
  <c r="D464" i="1"/>
  <c r="E463" i="1"/>
  <c r="D463" i="1"/>
  <c r="E460" i="1"/>
  <c r="D460" i="1"/>
  <c r="E459" i="1"/>
  <c r="E458" i="1" s="1"/>
  <c r="D459" i="1"/>
  <c r="D458" i="1" s="1"/>
  <c r="E456" i="1"/>
  <c r="D456" i="1"/>
  <c r="D457" i="1" s="1"/>
  <c r="E455" i="1"/>
  <c r="D455" i="1"/>
  <c r="E454" i="1"/>
  <c r="D454" i="1"/>
  <c r="E453" i="1"/>
  <c r="D453" i="1"/>
  <c r="E452" i="1"/>
  <c r="D452" i="1"/>
  <c r="E451" i="1"/>
  <c r="D451" i="1"/>
  <c r="E450" i="1"/>
  <c r="D450" i="1"/>
  <c r="E449" i="1"/>
  <c r="D449" i="1"/>
  <c r="E448" i="1"/>
  <c r="D448" i="1"/>
  <c r="E447" i="1"/>
  <c r="D447" i="1"/>
  <c r="E446" i="1"/>
  <c r="D446" i="1"/>
  <c r="E445" i="1"/>
  <c r="D445" i="1"/>
  <c r="E444" i="1"/>
  <c r="D444" i="1"/>
  <c r="E443" i="1"/>
  <c r="D443" i="1"/>
  <c r="E442" i="1"/>
  <c r="D442" i="1"/>
  <c r="E441" i="1"/>
  <c r="D441" i="1"/>
  <c r="E440" i="1"/>
  <c r="D440" i="1"/>
  <c r="E439" i="1"/>
  <c r="D439" i="1"/>
  <c r="E438" i="1"/>
  <c r="D438" i="1"/>
  <c r="E437" i="1"/>
  <c r="D437" i="1"/>
  <c r="E436" i="1"/>
  <c r="D436" i="1"/>
  <c r="E435" i="1"/>
  <c r="D435" i="1"/>
  <c r="E434" i="1"/>
  <c r="D434" i="1"/>
  <c r="E433" i="1"/>
  <c r="D433" i="1"/>
  <c r="E432" i="1"/>
  <c r="D432" i="1"/>
  <c r="E431" i="1"/>
  <c r="D431" i="1"/>
  <c r="E430" i="1"/>
  <c r="D430" i="1"/>
  <c r="E429" i="1"/>
  <c r="D429" i="1"/>
  <c r="E428" i="1"/>
  <c r="D428" i="1"/>
  <c r="E427" i="1"/>
  <c r="D427" i="1"/>
  <c r="E423" i="1"/>
  <c r="D423" i="1"/>
  <c r="E422" i="1"/>
  <c r="D422" i="1"/>
  <c r="E421" i="1"/>
  <c r="D421" i="1"/>
  <c r="E420" i="1"/>
  <c r="D420" i="1"/>
  <c r="E419" i="1"/>
  <c r="D419" i="1"/>
  <c r="E418" i="1"/>
  <c r="D418" i="1"/>
  <c r="E417" i="1"/>
  <c r="D417" i="1"/>
  <c r="E416" i="1"/>
  <c r="D416" i="1"/>
  <c r="E415" i="1"/>
  <c r="D415" i="1"/>
  <c r="E414" i="1"/>
  <c r="D414" i="1"/>
  <c r="E413" i="1"/>
  <c r="D413" i="1"/>
  <c r="E412" i="1"/>
  <c r="D412" i="1"/>
  <c r="E411" i="1"/>
  <c r="D411" i="1"/>
  <c r="E410" i="1"/>
  <c r="D410" i="1"/>
  <c r="E409" i="1"/>
  <c r="D409" i="1"/>
  <c r="E408" i="1"/>
  <c r="D408" i="1"/>
  <c r="E407" i="1"/>
  <c r="D407" i="1"/>
  <c r="E406" i="1"/>
  <c r="D406" i="1"/>
  <c r="E405" i="1"/>
  <c r="D405" i="1"/>
  <c r="E404" i="1"/>
  <c r="D404" i="1"/>
  <c r="E403" i="1"/>
  <c r="D403" i="1"/>
  <c r="E402" i="1"/>
  <c r="D402" i="1"/>
  <c r="E401" i="1"/>
  <c r="D401" i="1"/>
  <c r="E400" i="1"/>
  <c r="D400" i="1"/>
  <c r="E399" i="1"/>
  <c r="D399" i="1"/>
  <c r="E398" i="1"/>
  <c r="D398" i="1"/>
  <c r="E397" i="1"/>
  <c r="D397" i="1"/>
  <c r="E396" i="1"/>
  <c r="D396" i="1"/>
  <c r="E395" i="1"/>
  <c r="D395" i="1"/>
  <c r="E394" i="1"/>
  <c r="D394" i="1"/>
  <c r="E393" i="1"/>
  <c r="D393" i="1"/>
  <c r="E390" i="1"/>
  <c r="D390" i="1"/>
  <c r="D424" i="1" s="1"/>
  <c r="E389" i="1"/>
  <c r="D389" i="1"/>
  <c r="E388" i="1"/>
  <c r="D388" i="1"/>
  <c r="E385" i="1"/>
  <c r="D385" i="1"/>
  <c r="E384" i="1"/>
  <c r="D384" i="1"/>
  <c r="E383" i="1"/>
  <c r="D383" i="1"/>
  <c r="E382" i="1"/>
  <c r="D382" i="1"/>
  <c r="E381" i="1"/>
  <c r="D381" i="1"/>
  <c r="E378" i="1"/>
  <c r="D378" i="1"/>
  <c r="E377" i="1"/>
  <c r="E375" i="1" s="1"/>
  <c r="D377" i="1"/>
  <c r="E376" i="1"/>
  <c r="D376" i="1"/>
  <c r="E373" i="1"/>
  <c r="D373" i="1"/>
  <c r="E372" i="1"/>
  <c r="D372" i="1"/>
  <c r="E371" i="1"/>
  <c r="D371" i="1"/>
  <c r="E370" i="1"/>
  <c r="D370" i="1"/>
  <c r="E369" i="1"/>
  <c r="D369" i="1"/>
  <c r="E368" i="1"/>
  <c r="D368" i="1"/>
  <c r="E367" i="1"/>
  <c r="D367" i="1"/>
  <c r="E366" i="1"/>
  <c r="D366" i="1"/>
  <c r="E365" i="1"/>
  <c r="D365" i="1"/>
  <c r="E364" i="1"/>
  <c r="D364" i="1"/>
  <c r="E363" i="1"/>
  <c r="D363" i="1"/>
  <c r="E362" i="1"/>
  <c r="D362" i="1"/>
  <c r="E361" i="1"/>
  <c r="D361" i="1"/>
  <c r="E360" i="1"/>
  <c r="D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E352" i="1"/>
  <c r="D352" i="1"/>
  <c r="E351" i="1"/>
  <c r="D351" i="1"/>
  <c r="E350" i="1"/>
  <c r="D350" i="1"/>
  <c r="E349" i="1"/>
  <c r="D349" i="1"/>
  <c r="E348" i="1"/>
  <c r="E347" i="1" s="1"/>
  <c r="D348" i="1"/>
  <c r="E344" i="1"/>
  <c r="D344" i="1"/>
  <c r="E343" i="1"/>
  <c r="D343" i="1"/>
  <c r="E342" i="1"/>
  <c r="D342" i="1"/>
  <c r="E341" i="1"/>
  <c r="D341" i="1"/>
  <c r="E340" i="1"/>
  <c r="D340" i="1"/>
  <c r="E339" i="1"/>
  <c r="D339" i="1"/>
  <c r="E338" i="1"/>
  <c r="D338" i="1"/>
  <c r="E337" i="1"/>
  <c r="D337" i="1"/>
  <c r="E336" i="1"/>
  <c r="D336" i="1"/>
  <c r="E335" i="1"/>
  <c r="D335" i="1"/>
  <c r="E334" i="1"/>
  <c r="D334" i="1"/>
  <c r="E333" i="1"/>
  <c r="D333" i="1"/>
  <c r="E332" i="1"/>
  <c r="D332" i="1"/>
  <c r="E331" i="1"/>
  <c r="D331" i="1"/>
  <c r="E330" i="1"/>
  <c r="D330" i="1"/>
  <c r="E329" i="1"/>
  <c r="D329" i="1"/>
  <c r="E328" i="1"/>
  <c r="D328" i="1"/>
  <c r="E327" i="1"/>
  <c r="D327" i="1"/>
  <c r="E326" i="1"/>
  <c r="D326" i="1"/>
  <c r="E325" i="1"/>
  <c r="D325" i="1"/>
  <c r="E324" i="1"/>
  <c r="D324" i="1"/>
  <c r="E323" i="1"/>
  <c r="D323" i="1"/>
  <c r="E322" i="1"/>
  <c r="D322" i="1"/>
  <c r="E321" i="1"/>
  <c r="D321" i="1"/>
  <c r="E320" i="1"/>
  <c r="D320" i="1"/>
  <c r="E319" i="1"/>
  <c r="D319" i="1"/>
  <c r="E318" i="1"/>
  <c r="D318" i="1"/>
  <c r="E315" i="1"/>
  <c r="E345" i="1" s="1"/>
  <c r="D315" i="1"/>
  <c r="E314" i="1"/>
  <c r="D314" i="1"/>
  <c r="E313" i="1"/>
  <c r="D313" i="1"/>
  <c r="E312" i="1"/>
  <c r="D312" i="1"/>
  <c r="E311" i="1"/>
  <c r="E310" i="1" s="1"/>
  <c r="E309" i="1" s="1"/>
  <c r="D311" i="1"/>
  <c r="D308" i="1"/>
  <c r="E307" i="1"/>
  <c r="D307" i="1"/>
  <c r="E306" i="1"/>
  <c r="D306" i="1"/>
  <c r="E305" i="1"/>
  <c r="D305" i="1"/>
  <c r="E304" i="1"/>
  <c r="D304" i="1"/>
  <c r="E303" i="1"/>
  <c r="D303" i="1"/>
  <c r="D300" i="1"/>
  <c r="E299" i="1"/>
  <c r="D299" i="1"/>
  <c r="E298" i="1"/>
  <c r="D298" i="1"/>
  <c r="D297" i="1" s="1"/>
  <c r="D296" i="1" s="1"/>
  <c r="D295" i="1"/>
  <c r="E294" i="1"/>
  <c r="E293" i="1" s="1"/>
  <c r="E292" i="1" s="1"/>
  <c r="D294" i="1"/>
  <c r="D293" i="1" s="1"/>
  <c r="D291" i="1"/>
  <c r="E290" i="1"/>
  <c r="D290" i="1"/>
  <c r="E289" i="1"/>
  <c r="D289" i="1"/>
  <c r="E288" i="1"/>
  <c r="D288" i="1"/>
  <c r="E287" i="1"/>
  <c r="D287" i="1"/>
  <c r="E286" i="1"/>
  <c r="D286" i="1"/>
  <c r="E285" i="1"/>
  <c r="D285" i="1"/>
  <c r="E284" i="1"/>
  <c r="D284" i="1"/>
  <c r="E283" i="1"/>
  <c r="D283" i="1"/>
  <c r="E282" i="1"/>
  <c r="D282" i="1"/>
  <c r="E281" i="1"/>
  <c r="D281" i="1"/>
  <c r="E280" i="1"/>
  <c r="D280" i="1"/>
  <c r="E279" i="1"/>
  <c r="D279" i="1"/>
  <c r="E278" i="1"/>
  <c r="D278" i="1"/>
  <c r="D275" i="1"/>
  <c r="E274" i="1"/>
  <c r="D274" i="1"/>
  <c r="E273" i="1"/>
  <c r="D273" i="1"/>
  <c r="E272" i="1"/>
  <c r="D272" i="1"/>
  <c r="E271" i="1"/>
  <c r="D271" i="1"/>
  <c r="E270" i="1"/>
  <c r="D270" i="1"/>
  <c r="E269" i="1"/>
  <c r="D269" i="1"/>
  <c r="E268" i="1"/>
  <c r="D268" i="1"/>
  <c r="E267" i="1"/>
  <c r="D267" i="1"/>
  <c r="E266" i="1"/>
  <c r="D266" i="1"/>
  <c r="D263" i="1"/>
  <c r="E262" i="1"/>
  <c r="D262" i="1"/>
  <c r="E261" i="1"/>
  <c r="D261" i="1"/>
  <c r="E260" i="1"/>
  <c r="D260" i="1"/>
  <c r="E259" i="1"/>
  <c r="D259" i="1"/>
  <c r="D256" i="1"/>
  <c r="E255" i="1"/>
  <c r="D255" i="1"/>
  <c r="E254" i="1"/>
  <c r="D254" i="1"/>
  <c r="E253" i="1"/>
  <c r="D253" i="1"/>
  <c r="E252" i="1"/>
  <c r="D252" i="1"/>
  <c r="E251" i="1"/>
  <c r="D251" i="1"/>
  <c r="E250" i="1"/>
  <c r="D250" i="1"/>
  <c r="D247" i="1"/>
  <c r="E245" i="1"/>
  <c r="D245" i="1"/>
  <c r="E244" i="1"/>
  <c r="D244" i="1"/>
  <c r="E243" i="1"/>
  <c r="D243" i="1"/>
  <c r="E242" i="1"/>
  <c r="D242" i="1"/>
  <c r="E241" i="1"/>
  <c r="D241" i="1"/>
  <c r="E240" i="1"/>
  <c r="D240" i="1"/>
  <c r="E239" i="1"/>
  <c r="D239" i="1"/>
  <c r="E238" i="1"/>
  <c r="D238" i="1"/>
  <c r="E237" i="1"/>
  <c r="D237" i="1"/>
  <c r="E236" i="1"/>
  <c r="D236" i="1"/>
  <c r="E235" i="1"/>
  <c r="D235" i="1"/>
  <c r="E234" i="1"/>
  <c r="D234" i="1"/>
  <c r="E233" i="1"/>
  <c r="D233" i="1"/>
  <c r="E232" i="1"/>
  <c r="D232" i="1"/>
  <c r="E231" i="1"/>
  <c r="D231" i="1"/>
  <c r="E230" i="1"/>
  <c r="D230" i="1"/>
  <c r="E229" i="1"/>
  <c r="D229" i="1"/>
  <c r="E228" i="1"/>
  <c r="D228" i="1"/>
  <c r="E227" i="1"/>
  <c r="D227" i="1"/>
  <c r="E226" i="1"/>
  <c r="D226" i="1"/>
  <c r="E225" i="1"/>
  <c r="D225" i="1"/>
  <c r="E224" i="1"/>
  <c r="D224" i="1"/>
  <c r="E223" i="1"/>
  <c r="D223" i="1"/>
  <c r="E222" i="1"/>
  <c r="D222" i="1"/>
  <c r="E221" i="1"/>
  <c r="D221" i="1"/>
  <c r="E220" i="1"/>
  <c r="D220" i="1"/>
  <c r="E219" i="1"/>
  <c r="D219" i="1"/>
  <c r="E218" i="1"/>
  <c r="D218" i="1"/>
  <c r="E217" i="1"/>
  <c r="D217" i="1"/>
  <c r="E216" i="1"/>
  <c r="D216" i="1"/>
  <c r="E215" i="1"/>
  <c r="D215" i="1"/>
  <c r="E214" i="1"/>
  <c r="D214" i="1"/>
  <c r="E213" i="1"/>
  <c r="D213" i="1"/>
  <c r="E212" i="1"/>
  <c r="D212" i="1"/>
  <c r="E211" i="1"/>
  <c r="D211" i="1"/>
  <c r="E210" i="1"/>
  <c r="D210" i="1"/>
  <c r="E209" i="1"/>
  <c r="D209" i="1"/>
  <c r="E208" i="1"/>
  <c r="D208" i="1"/>
  <c r="E205" i="1"/>
  <c r="D205" i="1"/>
  <c r="E204" i="1"/>
  <c r="D204" i="1"/>
  <c r="E203" i="1"/>
  <c r="D203" i="1"/>
  <c r="E202" i="1"/>
  <c r="D202" i="1"/>
  <c r="E201" i="1"/>
  <c r="D201" i="1"/>
  <c r="E200" i="1"/>
  <c r="D200" i="1"/>
  <c r="E199" i="1"/>
  <c r="D199" i="1"/>
  <c r="E198" i="1"/>
  <c r="D198" i="1"/>
  <c r="E197" i="1"/>
  <c r="D197" i="1"/>
  <c r="E196" i="1"/>
  <c r="D196" i="1"/>
  <c r="E195" i="1"/>
  <c r="D195" i="1"/>
  <c r="E194" i="1"/>
  <c r="D194" i="1"/>
  <c r="E193" i="1"/>
  <c r="D193" i="1"/>
  <c r="E192" i="1"/>
  <c r="D192" i="1"/>
  <c r="E191" i="1"/>
  <c r="D191" i="1"/>
  <c r="E190" i="1"/>
  <c r="D190" i="1"/>
  <c r="E189" i="1"/>
  <c r="D189" i="1"/>
  <c r="E188" i="1"/>
  <c r="D188" i="1"/>
  <c r="E187" i="1"/>
  <c r="D187" i="1"/>
  <c r="E186" i="1"/>
  <c r="D186" i="1"/>
  <c r="E185" i="1"/>
  <c r="D185" i="1"/>
  <c r="E184" i="1"/>
  <c r="E182" i="1" s="1"/>
  <c r="D184" i="1"/>
  <c r="E183" i="1"/>
  <c r="D183" i="1"/>
  <c r="D182" i="1" s="1"/>
  <c r="E180" i="1"/>
  <c r="D180" i="1"/>
  <c r="E179" i="1"/>
  <c r="D179" i="1"/>
  <c r="E178" i="1"/>
  <c r="E75" i="1" s="1"/>
  <c r="D178" i="1"/>
  <c r="D75" i="1" s="1"/>
  <c r="E177" i="1"/>
  <c r="D177" i="1"/>
  <c r="E176" i="1"/>
  <c r="E74" i="1" s="1"/>
  <c r="D176" i="1"/>
  <c r="D74" i="1" s="1"/>
  <c r="E175" i="1"/>
  <c r="D175" i="1"/>
  <c r="D73" i="1" s="1"/>
  <c r="E174" i="1"/>
  <c r="E71" i="1" s="1"/>
  <c r="D174" i="1"/>
  <c r="D71" i="1" s="1"/>
  <c r="E173" i="1"/>
  <c r="E70" i="1" s="1"/>
  <c r="D173" i="1"/>
  <c r="D70" i="1" s="1"/>
  <c r="E172" i="1"/>
  <c r="E69" i="1" s="1"/>
  <c r="D172" i="1"/>
  <c r="D69" i="1" s="1"/>
  <c r="E171" i="1"/>
  <c r="D171" i="1"/>
  <c r="E170" i="1"/>
  <c r="D170" i="1"/>
  <c r="D66" i="1" s="1"/>
  <c r="E169" i="1"/>
  <c r="D169" i="1"/>
  <c r="E168" i="1"/>
  <c r="D168" i="1"/>
  <c r="D64" i="1" s="1"/>
  <c r="E167" i="1"/>
  <c r="D167" i="1"/>
  <c r="E166" i="1"/>
  <c r="E62" i="1" s="1"/>
  <c r="D166" i="1"/>
  <c r="D62" i="1" s="1"/>
  <c r="E165" i="1"/>
  <c r="D165" i="1"/>
  <c r="D61" i="1" s="1"/>
  <c r="E164" i="1"/>
  <c r="D164" i="1"/>
  <c r="E163" i="1"/>
  <c r="D163" i="1"/>
  <c r="E162" i="1"/>
  <c r="D162" i="1"/>
  <c r="E161" i="1"/>
  <c r="D161" i="1"/>
  <c r="E160" i="1"/>
  <c r="D160" i="1"/>
  <c r="E159" i="1"/>
  <c r="D159" i="1"/>
  <c r="E158" i="1"/>
  <c r="D158" i="1"/>
  <c r="E157" i="1"/>
  <c r="D157" i="1"/>
  <c r="E156" i="1"/>
  <c r="D156" i="1"/>
  <c r="E155" i="1"/>
  <c r="D155" i="1"/>
  <c r="E154" i="1"/>
  <c r="D154" i="1"/>
  <c r="E153" i="1"/>
  <c r="D153" i="1"/>
  <c r="E152" i="1"/>
  <c r="D152" i="1"/>
  <c r="E151" i="1"/>
  <c r="D151" i="1"/>
  <c r="E150" i="1"/>
  <c r="D150" i="1"/>
  <c r="E149" i="1"/>
  <c r="D149" i="1"/>
  <c r="E148" i="1"/>
  <c r="D148" i="1"/>
  <c r="E147" i="1"/>
  <c r="D147" i="1"/>
  <c r="E144" i="1"/>
  <c r="D144" i="1"/>
  <c r="E143" i="1"/>
  <c r="D143" i="1"/>
  <c r="E142" i="1"/>
  <c r="D142" i="1"/>
  <c r="E141" i="1"/>
  <c r="D141" i="1"/>
  <c r="E140" i="1"/>
  <c r="D140" i="1"/>
  <c r="E139" i="1"/>
  <c r="D139" i="1"/>
  <c r="E138" i="1"/>
  <c r="D138" i="1"/>
  <c r="E137" i="1"/>
  <c r="D137" i="1"/>
  <c r="E136" i="1"/>
  <c r="D136" i="1"/>
  <c r="E135" i="1"/>
  <c r="D135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D124" i="1" s="1"/>
  <c r="E122" i="1"/>
  <c r="D122" i="1"/>
  <c r="E121" i="1"/>
  <c r="D121" i="1"/>
  <c r="E120" i="1"/>
  <c r="D120" i="1"/>
  <c r="E119" i="1"/>
  <c r="D119" i="1"/>
  <c r="E118" i="1"/>
  <c r="D118" i="1"/>
  <c r="E117" i="1"/>
  <c r="D117" i="1"/>
  <c r="D58" i="1" s="1"/>
  <c r="E116" i="1"/>
  <c r="D116" i="1"/>
  <c r="D57" i="1" s="1"/>
  <c r="E115" i="1"/>
  <c r="D115" i="1"/>
  <c r="E114" i="1"/>
  <c r="D114" i="1"/>
  <c r="E113" i="1"/>
  <c r="D113" i="1"/>
  <c r="E112" i="1"/>
  <c r="D112" i="1"/>
  <c r="E111" i="1"/>
  <c r="D111" i="1"/>
  <c r="E110" i="1"/>
  <c r="D110" i="1"/>
  <c r="E109" i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99" i="1"/>
  <c r="D99" i="1"/>
  <c r="E98" i="1"/>
  <c r="D98" i="1"/>
  <c r="E97" i="1"/>
  <c r="D97" i="1"/>
  <c r="E96" i="1"/>
  <c r="E60" i="1" s="1"/>
  <c r="D96" i="1"/>
  <c r="E95" i="1"/>
  <c r="D95" i="1"/>
  <c r="E94" i="1"/>
  <c r="D94" i="1"/>
  <c r="E93" i="1"/>
  <c r="D93" i="1"/>
  <c r="E92" i="1"/>
  <c r="E56" i="1" s="1"/>
  <c r="D92" i="1"/>
  <c r="E91" i="1"/>
  <c r="D91" i="1"/>
  <c r="E90" i="1"/>
  <c r="D90" i="1"/>
  <c r="D54" i="1" s="1"/>
  <c r="E89" i="1"/>
  <c r="D89" i="1"/>
  <c r="E88" i="1"/>
  <c r="E52" i="1" s="1"/>
  <c r="D88" i="1"/>
  <c r="E87" i="1"/>
  <c r="D87" i="1"/>
  <c r="E86" i="1"/>
  <c r="D86" i="1"/>
  <c r="E85" i="1"/>
  <c r="D85" i="1"/>
  <c r="E84" i="1"/>
  <c r="E48" i="1" s="1"/>
  <c r="D84" i="1"/>
  <c r="E83" i="1"/>
  <c r="D83" i="1"/>
  <c r="E82" i="1"/>
  <c r="D82" i="1"/>
  <c r="E81" i="1"/>
  <c r="D81" i="1"/>
  <c r="E80" i="1"/>
  <c r="E44" i="1" s="1"/>
  <c r="D80" i="1"/>
  <c r="D78" i="1" s="1"/>
  <c r="E79" i="1"/>
  <c r="D79" i="1"/>
  <c r="E76" i="1"/>
  <c r="D76" i="1"/>
  <c r="E73" i="1"/>
  <c r="E72" i="1"/>
  <c r="D72" i="1"/>
  <c r="E68" i="1"/>
  <c r="D68" i="1"/>
  <c r="E67" i="1"/>
  <c r="D67" i="1"/>
  <c r="E66" i="1"/>
  <c r="E64" i="1"/>
  <c r="E61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D20" i="1" s="1"/>
  <c r="E21" i="1"/>
  <c r="D21" i="1"/>
  <c r="E18" i="1"/>
  <c r="D18" i="1"/>
  <c r="D46" i="1" l="1"/>
  <c r="D49" i="1"/>
  <c r="E124" i="1"/>
  <c r="D277" i="1"/>
  <c r="D347" i="1"/>
  <c r="E46" i="1"/>
  <c r="E54" i="1"/>
  <c r="E65" i="1"/>
  <c r="E277" i="1"/>
  <c r="E276" i="1" s="1"/>
  <c r="D317" i="1"/>
  <c r="E78" i="1"/>
  <c r="E40" i="1"/>
  <c r="D375" i="1"/>
  <c r="D387" i="1"/>
  <c r="D386" i="1" s="1"/>
  <c r="D65" i="1"/>
  <c r="E146" i="1"/>
  <c r="E145" i="1" s="1"/>
  <c r="E20" i="1"/>
  <c r="E19" i="1" s="1"/>
  <c r="D51" i="1"/>
  <c r="D59" i="1"/>
  <c r="D258" i="1"/>
  <c r="E387" i="1"/>
  <c r="E386" i="1" s="1"/>
  <c r="E302" i="1"/>
  <c r="E301" i="1" s="1"/>
  <c r="D50" i="1"/>
  <c r="E249" i="1"/>
  <c r="E248" i="1" s="1"/>
  <c r="E462" i="1"/>
  <c r="E461" i="1" s="1"/>
  <c r="E45" i="1"/>
  <c r="D146" i="1"/>
  <c r="E392" i="1"/>
  <c r="E391" i="1" s="1"/>
  <c r="E258" i="1"/>
  <c r="E257" i="1" s="1"/>
  <c r="E317" i="1"/>
  <c r="E316" i="1" s="1"/>
  <c r="D47" i="1"/>
  <c r="D55" i="1"/>
  <c r="E346" i="1"/>
  <c r="D207" i="1"/>
  <c r="D206" i="1" s="1"/>
  <c r="D380" i="1"/>
  <c r="D379" i="1" s="1"/>
  <c r="E457" i="1"/>
  <c r="E207" i="1"/>
  <c r="E206" i="1" s="1"/>
  <c r="E380" i="1"/>
  <c r="E379" i="1" s="1"/>
  <c r="E424" i="1"/>
  <c r="E49" i="1"/>
  <c r="E57" i="1"/>
  <c r="D302" i="1"/>
  <c r="D301" i="1" s="1"/>
  <c r="D426" i="1"/>
  <c r="D425" i="1" s="1"/>
  <c r="D19" i="1"/>
  <c r="D392" i="1"/>
  <c r="D391" i="1" s="1"/>
  <c r="E426" i="1"/>
  <c r="D462" i="1"/>
  <c r="D461" i="1" s="1"/>
  <c r="D48" i="1"/>
  <c r="E51" i="1"/>
  <c r="E59" i="1"/>
  <c r="D292" i="1"/>
  <c r="D316" i="1"/>
  <c r="D374" i="1"/>
  <c r="D77" i="1"/>
  <c r="E265" i="1"/>
  <c r="E264" i="1" s="1"/>
  <c r="D56" i="1"/>
  <c r="D45" i="1"/>
  <c r="D53" i="1"/>
  <c r="D63" i="1"/>
  <c r="D265" i="1"/>
  <c r="D264" i="1" s="1"/>
  <c r="D276" i="1"/>
  <c r="E50" i="1"/>
  <c r="E58" i="1"/>
  <c r="E53" i="1"/>
  <c r="E63" i="1"/>
  <c r="D257" i="1"/>
  <c r="D123" i="1"/>
  <c r="D52" i="1"/>
  <c r="E297" i="1"/>
  <c r="E296" i="1" s="1"/>
  <c r="D44" i="1"/>
  <c r="D60" i="1"/>
  <c r="D181" i="1"/>
  <c r="E47" i="1"/>
  <c r="E55" i="1"/>
  <c r="D249" i="1"/>
  <c r="D248" i="1" s="1"/>
  <c r="D310" i="1"/>
  <c r="D309" i="1" s="1"/>
  <c r="D101" i="1"/>
  <c r="D100" i="1" s="1"/>
  <c r="D43" i="1"/>
  <c r="D42" i="1" s="1"/>
  <c r="E77" i="1"/>
  <c r="E101" i="1"/>
  <c r="E100" i="1" s="1"/>
  <c r="E43" i="1"/>
  <c r="E123" i="1"/>
  <c r="E181" i="1"/>
  <c r="E374" i="1"/>
  <c r="D40" i="1"/>
  <c r="D145" i="1"/>
  <c r="D345" i="1"/>
  <c r="D346" i="1" s="1"/>
  <c r="E425" i="1" l="1"/>
  <c r="E42" i="1"/>
  <c r="E41" i="1" s="1"/>
  <c r="D41" i="1"/>
</calcChain>
</file>

<file path=xl/sharedStrings.xml><?xml version="1.0" encoding="utf-8"?>
<sst xmlns="http://schemas.openxmlformats.org/spreadsheetml/2006/main" count="868" uniqueCount="172">
  <si>
    <t>Таблица 2</t>
  </si>
  <si>
    <t>Распределение объемов и финансового обеспечения медицинской помощи, установленного в соответствии с территориальной программой ОМС Республики Тыва на 2022 год</t>
  </si>
  <si>
    <t>Виды и условия оказания медицинской помощи</t>
  </si>
  <si>
    <t>№ строк</t>
  </si>
  <si>
    <t>Ед.изм.</t>
  </si>
  <si>
    <t>ОБЪЕМЫ</t>
  </si>
  <si>
    <t>ВСЕГО средств ОМС тыс. руб.</t>
  </si>
  <si>
    <t xml:space="preserve"> - скорая медицинская помощь</t>
  </si>
  <si>
    <t>1</t>
  </si>
  <si>
    <t>Итого по СМП, в т ом числе:</t>
  </si>
  <si>
    <t>вне территории страхования</t>
  </si>
  <si>
    <t>на территории страхования (Филиал ООО "Капитал МС" в Республике Тыва), в том числе:</t>
  </si>
  <si>
    <t>РЦСМПиМК</t>
  </si>
  <si>
    <t>2</t>
  </si>
  <si>
    <t>Бай-Тайгинская ЦКБ</t>
  </si>
  <si>
    <t>3</t>
  </si>
  <si>
    <t>Барун-Хемчикский ММЦ</t>
  </si>
  <si>
    <t>4</t>
  </si>
  <si>
    <t>Дзун-Хемчикский ММЦ</t>
  </si>
  <si>
    <t>5</t>
  </si>
  <si>
    <t>Каа-Хемский ЦКБ</t>
  </si>
  <si>
    <t>6</t>
  </si>
  <si>
    <t>Монгун-Тайгинская ЦКБ</t>
  </si>
  <si>
    <t>7</t>
  </si>
  <si>
    <t>Овюрская ЦКБ</t>
  </si>
  <si>
    <t>8</t>
  </si>
  <si>
    <t>Пий-Хемская ЦКБ</t>
  </si>
  <si>
    <t>9</t>
  </si>
  <si>
    <t>Сут-Хольская ЦКБ</t>
  </si>
  <si>
    <t>10</t>
  </si>
  <si>
    <t>Тандынская ЦКБ</t>
  </si>
  <si>
    <t>11</t>
  </si>
  <si>
    <t>Тес-Хемская ЦКБ</t>
  </si>
  <si>
    <t>12</t>
  </si>
  <si>
    <t>Тоджинская ЦКБ</t>
  </si>
  <si>
    <t>13</t>
  </si>
  <si>
    <t>Улуг-Хемский ММЦ</t>
  </si>
  <si>
    <t>14</t>
  </si>
  <si>
    <t>Чаа-Хольская ЦКБ</t>
  </si>
  <si>
    <t>15</t>
  </si>
  <si>
    <t>Чеди-Хольская ЦКБ</t>
  </si>
  <si>
    <t>16</t>
  </si>
  <si>
    <t>Эрзинская ЦКБ</t>
  </si>
  <si>
    <t>17</t>
  </si>
  <si>
    <t>Тере-Хольская ЦКБ</t>
  </si>
  <si>
    <t>18</t>
  </si>
  <si>
    <t>Республиканска детская больница</t>
  </si>
  <si>
    <t>19</t>
  </si>
  <si>
    <t>Перинатальный центр РТ</t>
  </si>
  <si>
    <t>- медицинская помощь в амбулаторных условиях</t>
  </si>
  <si>
    <t>2.1.</t>
  </si>
  <si>
    <t>Итого посещений с профилактическими и иными целями, в том числе:</t>
  </si>
  <si>
    <t>Кызылская ЦКБ</t>
  </si>
  <si>
    <t>ГБУЗ РТ "Республиканский консультативно-диагностический центр"</t>
  </si>
  <si>
    <t>Стоматологическая поликлиника</t>
  </si>
  <si>
    <t>20</t>
  </si>
  <si>
    <t>ФКУЗ МСЧ МВД РФ по РТ</t>
  </si>
  <si>
    <t>21</t>
  </si>
  <si>
    <t>Республиканская больница №1</t>
  </si>
  <si>
    <t>22</t>
  </si>
  <si>
    <t>Республиканская больница №2</t>
  </si>
  <si>
    <t>23</t>
  </si>
  <si>
    <t>Республиканская детская больница</t>
  </si>
  <si>
    <t>24</t>
  </si>
  <si>
    <t>25</t>
  </si>
  <si>
    <t>Ресонкодиспансер</t>
  </si>
  <si>
    <t>26</t>
  </si>
  <si>
    <t>Республиканский кожвенжиспансер</t>
  </si>
  <si>
    <t>27</t>
  </si>
  <si>
    <t>Инфекционная больница</t>
  </si>
  <si>
    <t>28</t>
  </si>
  <si>
    <t>РЦОЗМП</t>
  </si>
  <si>
    <t>29</t>
  </si>
  <si>
    <t>РЦВМРД</t>
  </si>
  <si>
    <t>30</t>
  </si>
  <si>
    <t>ИП Саражакова Л.А.</t>
  </si>
  <si>
    <t>31</t>
  </si>
  <si>
    <t>ГАУЗ РТ СП"Серебрянка"</t>
  </si>
  <si>
    <t>32</t>
  </si>
  <si>
    <t>ООО "Санталь 17"</t>
  </si>
  <si>
    <t>33</t>
  </si>
  <si>
    <t>ООО МЦ "Гиппократ" г. Кызыл</t>
  </si>
  <si>
    <t>2.1.1.</t>
  </si>
  <si>
    <t>комплексное посещение для проведения профилактических медицинских осмотров, в том числе:</t>
  </si>
  <si>
    <t>2.1.2.</t>
  </si>
  <si>
    <t>комплексное посещение для проведения диспансеризации, в том числе:</t>
  </si>
  <si>
    <t>2.1.2.1.</t>
  </si>
  <si>
    <t>в том числе проведение углубленной диспансеризации:</t>
  </si>
  <si>
    <t>2.1.3.</t>
  </si>
  <si>
    <t>посещение с иными целями, в том числе:</t>
  </si>
  <si>
    <t>ФКУЗ "МСЧ МВД РФ по РТ"</t>
  </si>
  <si>
    <t>Перинатальный центр</t>
  </si>
  <si>
    <t>Рескожвендиспансер</t>
  </si>
  <si>
    <t>Республиканский центр ОЗМП</t>
  </si>
  <si>
    <t>Республиканский центр ВМРД</t>
  </si>
  <si>
    <t>ГАУЗ РТ СП "Серебрянка"</t>
  </si>
  <si>
    <t>ИП Саражакова Л.А</t>
  </si>
  <si>
    <t>ООО "МЦ Гиппократ"</t>
  </si>
  <si>
    <t>2.2.</t>
  </si>
  <si>
    <t>Посещение по неотложной медицинской помощи, в том числе:</t>
  </si>
  <si>
    <t>Семейный доктор г.Ак-Довурак</t>
  </si>
  <si>
    <t>2.3.</t>
  </si>
  <si>
    <t>Итого обращение по заболеваемости, в том числе:</t>
  </si>
  <si>
    <t>Республиканский онкодиспансер</t>
  </si>
  <si>
    <t>Республиканский кожвендиспансер</t>
  </si>
  <si>
    <t>ООО "Вита-Дент"</t>
  </si>
  <si>
    <t>ИП Монгуш Р.К.</t>
  </si>
  <si>
    <t xml:space="preserve"> «Республиканский Центр по профилактике и борьбе со СПИД и инфекционными заболеваниями»</t>
  </si>
  <si>
    <t>34</t>
  </si>
  <si>
    <t>35</t>
  </si>
  <si>
    <t>36</t>
  </si>
  <si>
    <t xml:space="preserve">ООО "РДЦ" </t>
  </si>
  <si>
    <t>37</t>
  </si>
  <si>
    <t>38</t>
  </si>
  <si>
    <t>ООО Алдан"</t>
  </si>
  <si>
    <t>в том числе:</t>
  </si>
  <si>
    <t>2.3.1.</t>
  </si>
  <si>
    <t>компьютерная томография, в том числе:</t>
  </si>
  <si>
    <t>2.3.2.</t>
  </si>
  <si>
    <t xml:space="preserve">магнитно-резонансная томография, в том числе: </t>
  </si>
  <si>
    <t>ГБУЗ РТ "Республиканский консультативно-диагностический 
центр"</t>
  </si>
  <si>
    <t>2.3.3.</t>
  </si>
  <si>
    <t>УЗИ сердечно-сосудистой системы, в том числе:</t>
  </si>
  <si>
    <t xml:space="preserve">Республиканская больница № 1 </t>
  </si>
  <si>
    <t xml:space="preserve">Республиканская больница №2 </t>
  </si>
  <si>
    <t>Республиканский онкологический диспансер</t>
  </si>
  <si>
    <t>ООО "Алдан"</t>
  </si>
  <si>
    <t>2.3.4.</t>
  </si>
  <si>
    <t>эндоскопическое диагностическое исследование, в том числе:</t>
  </si>
  <si>
    <t>2.3.5.</t>
  </si>
  <si>
    <t>молекулярно-генетические исследования, в том числе:</t>
  </si>
  <si>
    <t>2.3.6.</t>
  </si>
  <si>
    <t>паталогоанатомическое исследование биопсийного (операционного) материала, в том числе:</t>
  </si>
  <si>
    <t>2.3.7.</t>
  </si>
  <si>
    <t>тестирование на выявление новой коронавирусной инфекции (COVID-19), в том числе:</t>
  </si>
  <si>
    <t>2.4.</t>
  </si>
  <si>
    <t>Обращение по медицинской реабилитации, в том числе:</t>
  </si>
  <si>
    <t xml:space="preserve"> "Республиканский центр ВМРД"</t>
  </si>
  <si>
    <t>Ресбольница №1</t>
  </si>
  <si>
    <t>- специализированная медицинская помощь в стационарных условиях</t>
  </si>
  <si>
    <t>Итого специализированная медпомощь в стационарных условиях, в том числе:</t>
  </si>
  <si>
    <t>МЧУ ДПО "Нефросовет"</t>
  </si>
  <si>
    <t>3.1.</t>
  </si>
  <si>
    <t>Круглосуточный стационар (за исключением ВМП, медицинской реабилитации, медицинской помощи по профилю "Онкология"), в том числе:</t>
  </si>
  <si>
    <t>Дзун-Хемчикский ЦКБ</t>
  </si>
  <si>
    <t>3.2.</t>
  </si>
  <si>
    <t>Высокотехнологическая медицинская помощь, в том числе:</t>
  </si>
  <si>
    <t>3.3.</t>
  </si>
  <si>
    <t>Медицинская реабилитация, в том числе:</t>
  </si>
  <si>
    <t>3.4.</t>
  </si>
  <si>
    <t>Медицинская помощь по профилю "Онкология", в том числе:</t>
  </si>
  <si>
    <t>- медицинская помощь в условиях дневного стационара</t>
  </si>
  <si>
    <t>Итого медицинская помощь в условиях дневного стационара, в том числе:</t>
  </si>
  <si>
    <t>Каа-Хемская ЦКБ</t>
  </si>
  <si>
    <t>ГБУЗ РТ "Республиканский диагностический центр"</t>
  </si>
  <si>
    <t>ООО МЦ
ООО МЦ "Гиппократ" г. Кызыл</t>
  </si>
  <si>
    <t>4.1.</t>
  </si>
  <si>
    <t>Дневной стационар (за исключением ЭКО, медицинской помощи по профилю "Онкология")</t>
  </si>
  <si>
    <t>4.2.</t>
  </si>
  <si>
    <t>Экстракорпоральное оплодотворение, в том числе:</t>
  </si>
  <si>
    <t>4.3.</t>
  </si>
  <si>
    <t>4.4.</t>
  </si>
  <si>
    <t>Гемодиализ в условиях дневного стационара</t>
  </si>
  <si>
    <t>Тывинский филиал Нефросовета</t>
  </si>
  <si>
    <t>ГБУЗ РТ "Республиканская больница №1"</t>
  </si>
  <si>
    <t>Детская хирургия, уровень 1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</si>
  <si>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</si>
  <si>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Приложение №1</t>
  </si>
  <si>
    <t>к Протоколу заседания Комиссии №11</t>
  </si>
  <si>
    <t>Медицинская помощь в рамках территориальной программы обязательного медицинского страхования:</t>
  </si>
  <si>
    <t>ВСЕГО</t>
  </si>
  <si>
    <t>на территории страхования (Филиал ООО "Капитал МС" в Республике Тыва)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</si>
</sst>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.0%"/>
    <numFmt numFmtId="167" formatCode="0.000"/>
    <numFmt numFmtId="168" formatCode="0.00000"/>
    <numFmt numFmtId="169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0">
    <xf numFmtId="0" fontId="0" fillId="0" borderId="0" xfId="0"/>
    <xf numFmtId="0" fontId="4" fillId="0" borderId="0" xfId="0" applyFont="1" applyFill="1" applyAlignment="1">
      <alignment vertical="center" wrapText="1"/>
    </xf>
    <xf numFmtId="0" fontId="7" fillId="0" borderId="0" xfId="0" applyFont="1" applyFill="1"/>
    <xf numFmtId="165" fontId="7" fillId="0" borderId="0" xfId="0" applyNumberFormat="1" applyFont="1" applyFill="1"/>
    <xf numFmtId="2" fontId="7" fillId="0" borderId="0" xfId="0" applyNumberFormat="1" applyFont="1" applyFill="1"/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center" wrapText="1"/>
    </xf>
    <xf numFmtId="4" fontId="7" fillId="0" borderId="0" xfId="0" applyNumberFormat="1" applyFont="1" applyFill="1"/>
    <xf numFmtId="1" fontId="7" fillId="0" borderId="0" xfId="0" applyNumberFormat="1" applyFont="1" applyFill="1"/>
    <xf numFmtId="166" fontId="7" fillId="0" borderId="0" xfId="0" applyNumberFormat="1" applyFont="1" applyFill="1"/>
    <xf numFmtId="3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/>
    </xf>
    <xf numFmtId="167" fontId="9" fillId="0" borderId="1" xfId="0" applyNumberFormat="1" applyFont="1" applyFill="1" applyBorder="1" applyAlignment="1">
      <alignment horizontal="left" vertical="center" wrapText="1"/>
    </xf>
    <xf numFmtId="167" fontId="9" fillId="0" borderId="1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/>
    <xf numFmtId="167" fontId="9" fillId="0" borderId="1" xfId="0" applyNumberFormat="1" applyFont="1" applyFill="1" applyBorder="1" applyAlignment="1">
      <alignment horizontal="left" vertical="center"/>
    </xf>
    <xf numFmtId="167" fontId="9" fillId="0" borderId="1" xfId="0" applyNumberFormat="1" applyFont="1" applyFill="1" applyBorder="1" applyAlignment="1"/>
    <xf numFmtId="168" fontId="7" fillId="0" borderId="0" xfId="0" applyNumberFormat="1" applyFont="1" applyFill="1"/>
    <xf numFmtId="167" fontId="7" fillId="0" borderId="0" xfId="0" applyNumberFormat="1" applyFont="1" applyFill="1"/>
    <xf numFmtId="49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/>
    <xf numFmtId="167" fontId="7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vertical="top"/>
    </xf>
    <xf numFmtId="1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69" fontId="7" fillId="0" borderId="0" xfId="0" applyNumberFormat="1" applyFont="1" applyFill="1"/>
    <xf numFmtId="3" fontId="5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/>
    </xf>
    <xf numFmtId="0" fontId="9" fillId="0" borderId="1" xfId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top" wrapText="1"/>
      <protection locked="0"/>
    </xf>
    <xf numFmtId="49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165" fontId="9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0" fontId="1" fillId="0" borderId="1" xfId="0" applyFont="1" applyFill="1" applyBorder="1"/>
    <xf numFmtId="4" fontId="1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2" fillId="0" borderId="0" xfId="0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/>
    </xf>
    <xf numFmtId="165" fontId="11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2\&#1057;&#1074;&#1086;&#1076;%20&#1085;&#1072;%202022%20&#1075;&#1086;&#1076;%2011\&#1057;&#1074;&#1086;&#1076;%20&#1085;&#1072;%202022%20&#1075;&#1086;&#1076;\&#1057;&#1074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2\&#1057;&#1074;&#1086;&#1076;%20&#1085;&#1072;%202022%20&#1075;&#1086;&#1076;%2011\&#1057;&#1074;&#1086;&#1076;%20&#1085;&#1072;%202022%20&#1075;&#1086;&#1076;\&#1040;&#1055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ВИТА-ДЕНТ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новый1"/>
      <sheetName val="Новосибирск"/>
      <sheetName val="СВОД"/>
      <sheetName val="ООО РДЦ "/>
      <sheetName val="ООО Алдан"/>
      <sheetName val="Тубдиспансер"/>
      <sheetName val="СПИД"/>
      <sheetName val="гиппократ"/>
      <sheetName val="Объемы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вод квартальный"/>
      <sheetName val="Скорая поквартально"/>
      <sheetName val="Приложение к протоколу"/>
      <sheetName val="2021-6"/>
      <sheetName val="2021-13"/>
      <sheetName val="2022-1 "/>
      <sheetName val="2022-3"/>
      <sheetName val="2022-4 "/>
      <sheetName val="2022-5"/>
      <sheetName val="2022-7 "/>
      <sheetName val="2022-8"/>
      <sheetName val="2022-9 "/>
      <sheetName val="2022-10"/>
      <sheetName val="2022-11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BX34">
            <v>435</v>
          </cell>
          <cell r="CD34">
            <v>40361.702074784997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33">
          <cell r="BE33">
            <v>1284</v>
          </cell>
          <cell r="BJ33">
            <v>119136.61026212404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>
        <row r="7">
          <cell r="AV7">
            <v>530</v>
          </cell>
        </row>
        <row r="8">
          <cell r="AV8">
            <v>1182</v>
          </cell>
        </row>
        <row r="9">
          <cell r="AV9">
            <v>1256</v>
          </cell>
        </row>
        <row r="10">
          <cell r="AV10">
            <v>709</v>
          </cell>
        </row>
        <row r="11">
          <cell r="AV11">
            <v>1876</v>
          </cell>
        </row>
        <row r="12">
          <cell r="AV12">
            <v>230</v>
          </cell>
        </row>
        <row r="13">
          <cell r="AV13">
            <v>310</v>
          </cell>
        </row>
        <row r="14">
          <cell r="AV14">
            <v>684</v>
          </cell>
        </row>
        <row r="15">
          <cell r="AV15">
            <v>678</v>
          </cell>
        </row>
        <row r="16">
          <cell r="AV16">
            <v>598</v>
          </cell>
        </row>
        <row r="17">
          <cell r="AV17">
            <v>457</v>
          </cell>
        </row>
        <row r="18">
          <cell r="AV18">
            <v>150</v>
          </cell>
        </row>
        <row r="19">
          <cell r="AV19">
            <v>1246</v>
          </cell>
        </row>
        <row r="20">
          <cell r="AV20">
            <v>624</v>
          </cell>
        </row>
        <row r="21">
          <cell r="AV21">
            <v>220</v>
          </cell>
        </row>
        <row r="22">
          <cell r="AV22">
            <v>240</v>
          </cell>
        </row>
        <row r="23">
          <cell r="AV23">
            <v>60</v>
          </cell>
        </row>
        <row r="24">
          <cell r="AV24">
            <v>2010</v>
          </cell>
        </row>
        <row r="28">
          <cell r="AV28">
            <v>3830</v>
          </cell>
        </row>
      </sheetData>
      <sheetData sheetId="49">
        <row r="11">
          <cell r="AV11">
            <v>922.85609999999986</v>
          </cell>
        </row>
        <row r="12">
          <cell r="AV12">
            <v>2056.8749400000002</v>
          </cell>
        </row>
        <row r="13">
          <cell r="AV13">
            <v>2196.6655199999996</v>
          </cell>
        </row>
        <row r="14">
          <cell r="AV14">
            <v>1237.1535299999998</v>
          </cell>
        </row>
        <row r="15">
          <cell r="AV15">
            <v>3277.5013199999999</v>
          </cell>
        </row>
        <row r="16">
          <cell r="AV16">
            <v>403.25909999999999</v>
          </cell>
        </row>
        <row r="17">
          <cell r="AV17">
            <v>540.41790000000015</v>
          </cell>
        </row>
        <row r="18">
          <cell r="AV18">
            <v>1195.60428</v>
          </cell>
        </row>
        <row r="19">
          <cell r="AV19">
            <v>1185.63246</v>
          </cell>
        </row>
        <row r="20">
          <cell r="AV20">
            <v>1044.2724600000001</v>
          </cell>
        </row>
        <row r="21">
          <cell r="AV21">
            <v>797.33109000000013</v>
          </cell>
        </row>
        <row r="22">
          <cell r="AV22">
            <v>261.89910000000009</v>
          </cell>
        </row>
        <row r="23">
          <cell r="AV23">
            <v>2175.8446199999998</v>
          </cell>
        </row>
        <row r="24">
          <cell r="AV24">
            <v>1091.68488</v>
          </cell>
        </row>
        <row r="25">
          <cell r="AV25">
            <v>382.43819999999999</v>
          </cell>
        </row>
        <row r="26">
          <cell r="AV26">
            <v>419.87880000000001</v>
          </cell>
        </row>
        <row r="27">
          <cell r="AV27">
            <v>99.718199999999996</v>
          </cell>
        </row>
        <row r="28">
          <cell r="AV28">
            <v>3508.6076999999996</v>
          </cell>
        </row>
        <row r="32">
          <cell r="AV32">
            <v>6693.0386999999992</v>
          </cell>
        </row>
      </sheetData>
      <sheetData sheetId="50">
        <row r="7">
          <cell r="V7">
            <v>664</v>
          </cell>
          <cell r="AB7">
            <v>23447.825453100904</v>
          </cell>
          <cell r="BL7">
            <v>353</v>
          </cell>
          <cell r="BQ7">
            <v>7772.9847576790726</v>
          </cell>
        </row>
        <row r="8">
          <cell r="V8">
            <v>3604</v>
          </cell>
          <cell r="AB8">
            <v>180609.99363561897</v>
          </cell>
          <cell r="BL8">
            <v>517</v>
          </cell>
          <cell r="BQ8">
            <v>9140.241858216541</v>
          </cell>
          <cell r="BR8">
            <v>605</v>
          </cell>
          <cell r="BW8">
            <v>14862.944235480718</v>
          </cell>
        </row>
        <row r="9">
          <cell r="V9">
            <v>1150</v>
          </cell>
          <cell r="AB9">
            <v>52496.703366602596</v>
          </cell>
          <cell r="BL9">
            <v>205</v>
          </cell>
          <cell r="BQ9">
            <v>4086.8302103131277</v>
          </cell>
          <cell r="BR9">
            <v>674</v>
          </cell>
          <cell r="BW9">
            <v>14911.636046018128</v>
          </cell>
        </row>
        <row r="10">
          <cell r="V10">
            <v>817</v>
          </cell>
          <cell r="AB10">
            <v>33051.678434595924</v>
          </cell>
          <cell r="BL10">
            <v>69</v>
          </cell>
          <cell r="BQ10">
            <v>1275.9279656324388</v>
          </cell>
          <cell r="BR10">
            <v>202</v>
          </cell>
          <cell r="BW10">
            <v>4190.5421107761576</v>
          </cell>
        </row>
        <row r="11">
          <cell r="V11">
            <v>1729</v>
          </cell>
          <cell r="AB11">
            <v>75510.601989812814</v>
          </cell>
          <cell r="BL11">
            <v>72</v>
          </cell>
          <cell r="BQ11">
            <v>1642.5516096172744</v>
          </cell>
          <cell r="BR11">
            <v>568</v>
          </cell>
          <cell r="BW11">
            <v>11945.705191493154</v>
          </cell>
        </row>
        <row r="12">
          <cell r="V12">
            <v>995</v>
          </cell>
          <cell r="AB12">
            <v>50191.935105559336</v>
          </cell>
          <cell r="BR12">
            <v>280</v>
          </cell>
          <cell r="BW12">
            <v>6106.3546878812667</v>
          </cell>
        </row>
        <row r="13">
          <cell r="V13">
            <v>541</v>
          </cell>
          <cell r="AB13">
            <v>21780.076451626923</v>
          </cell>
          <cell r="BL13">
            <v>120</v>
          </cell>
          <cell r="BQ13">
            <v>1752.2128853560785</v>
          </cell>
          <cell r="BR13">
            <v>166</v>
          </cell>
          <cell r="BW13">
            <v>2688.0874007736811</v>
          </cell>
        </row>
        <row r="14">
          <cell r="V14">
            <v>839</v>
          </cell>
          <cell r="AB14">
            <v>36486.566462019124</v>
          </cell>
          <cell r="BL14">
            <v>436</v>
          </cell>
          <cell r="BQ14">
            <v>8114.0900844231128</v>
          </cell>
        </row>
        <row r="15">
          <cell r="V15">
            <v>799</v>
          </cell>
          <cell r="AB15">
            <v>30076.522087086178</v>
          </cell>
          <cell r="BR15">
            <v>108</v>
          </cell>
          <cell r="BW15">
            <v>1896.2782631823225</v>
          </cell>
        </row>
        <row r="16">
          <cell r="V16">
            <v>979</v>
          </cell>
          <cell r="AB16">
            <v>37376.012565162702</v>
          </cell>
          <cell r="BL16">
            <v>138</v>
          </cell>
          <cell r="BQ16">
            <v>2071.9780869850183</v>
          </cell>
          <cell r="BR16">
            <v>658</v>
          </cell>
          <cell r="BW16">
            <v>10739.30722909623</v>
          </cell>
        </row>
        <row r="17">
          <cell r="V17">
            <v>776</v>
          </cell>
          <cell r="AB17">
            <v>24559.592524741125</v>
          </cell>
          <cell r="BL17">
            <v>166</v>
          </cell>
          <cell r="BQ17">
            <v>2227.2670696953587</v>
          </cell>
          <cell r="BR17">
            <v>330</v>
          </cell>
          <cell r="BW17">
            <v>6758.2134963658536</v>
          </cell>
        </row>
        <row r="18">
          <cell r="V18">
            <v>581</v>
          </cell>
          <cell r="AB18">
            <v>22278.612009254881</v>
          </cell>
          <cell r="BR18">
            <v>142</v>
          </cell>
          <cell r="BW18">
            <v>2736.0764141998338</v>
          </cell>
        </row>
        <row r="19">
          <cell r="V19">
            <v>2084</v>
          </cell>
          <cell r="AB19">
            <v>98153.032889901748</v>
          </cell>
          <cell r="BL19">
            <v>461</v>
          </cell>
          <cell r="BQ19">
            <v>9320.8567767098612</v>
          </cell>
          <cell r="BR19">
            <v>794</v>
          </cell>
          <cell r="BW19">
            <v>19479.255647277641</v>
          </cell>
        </row>
        <row r="20">
          <cell r="V20">
            <v>397</v>
          </cell>
          <cell r="AB20">
            <v>15784.331537950131</v>
          </cell>
          <cell r="BL20">
            <v>160</v>
          </cell>
          <cell r="BQ20">
            <v>2910.9674121852554</v>
          </cell>
          <cell r="BR20">
            <v>116</v>
          </cell>
          <cell r="BW20">
            <v>2000.27739399704</v>
          </cell>
        </row>
        <row r="21">
          <cell r="V21">
            <v>591</v>
          </cell>
          <cell r="AB21">
            <v>19263.838566741026</v>
          </cell>
          <cell r="BR21">
            <v>143</v>
          </cell>
          <cell r="BW21">
            <v>2191.6812531500177</v>
          </cell>
        </row>
        <row r="22">
          <cell r="V22">
            <v>879</v>
          </cell>
          <cell r="AB22">
            <v>29928.402569724036</v>
          </cell>
          <cell r="BL22">
            <v>317</v>
          </cell>
          <cell r="BQ22">
            <v>5376.3930870035356</v>
          </cell>
        </row>
        <row r="23">
          <cell r="V23">
            <v>326</v>
          </cell>
          <cell r="AB23">
            <v>13526.724280640503</v>
          </cell>
          <cell r="BR23">
            <v>195</v>
          </cell>
          <cell r="BW23">
            <v>3847.0634591928765</v>
          </cell>
        </row>
        <row r="24">
          <cell r="BR24">
            <v>1067</v>
          </cell>
          <cell r="BW24">
            <v>25175.555659014175</v>
          </cell>
        </row>
        <row r="28">
          <cell r="V28">
            <v>13500</v>
          </cell>
          <cell r="AB28">
            <v>1054011.0193788658</v>
          </cell>
          <cell r="BR28">
            <v>1679</v>
          </cell>
          <cell r="BW28">
            <v>39832.990475589766</v>
          </cell>
        </row>
        <row r="29">
          <cell r="V29">
            <v>642</v>
          </cell>
          <cell r="AB29">
            <v>22971.326046320813</v>
          </cell>
          <cell r="BL29">
            <v>401</v>
          </cell>
          <cell r="BQ29">
            <v>8771.1187218094401</v>
          </cell>
          <cell r="BR29">
            <v>374</v>
          </cell>
          <cell r="BW29">
            <v>8782.0171846751346</v>
          </cell>
        </row>
        <row r="30">
          <cell r="V30">
            <v>3241</v>
          </cell>
          <cell r="AB30">
            <v>232021.05287129671</v>
          </cell>
          <cell r="BR30">
            <v>843</v>
          </cell>
          <cell r="BW30">
            <v>28819.81586620427</v>
          </cell>
        </row>
        <row r="31">
          <cell r="V31">
            <v>9597</v>
          </cell>
          <cell r="AB31">
            <v>491669.0640791952</v>
          </cell>
          <cell r="BR31">
            <v>1337</v>
          </cell>
          <cell r="BW31">
            <v>28733.249002391505</v>
          </cell>
        </row>
        <row r="32">
          <cell r="V32">
            <v>0</v>
          </cell>
          <cell r="AB32">
            <v>0</v>
          </cell>
        </row>
        <row r="33">
          <cell r="V33">
            <v>315</v>
          </cell>
          <cell r="AB33">
            <v>20594.570864372487</v>
          </cell>
          <cell r="BL33">
            <v>684</v>
          </cell>
          <cell r="BQ33">
            <v>28405.673824815458</v>
          </cell>
        </row>
        <row r="34">
          <cell r="V34">
            <v>3172</v>
          </cell>
          <cell r="AB34">
            <v>159356.43203463292</v>
          </cell>
          <cell r="BL34">
            <v>271</v>
          </cell>
          <cell r="BQ34">
            <v>39136.403282667823</v>
          </cell>
        </row>
        <row r="36">
          <cell r="BX36">
            <v>506</v>
          </cell>
          <cell r="CD36">
            <v>28370.008638493062</v>
          </cell>
        </row>
        <row r="42">
          <cell r="BX42">
            <v>524</v>
          </cell>
          <cell r="CD42">
            <v>24561.689028110191</v>
          </cell>
        </row>
        <row r="44">
          <cell r="V44">
            <v>50</v>
          </cell>
          <cell r="AB44">
            <v>3730.8624776241281</v>
          </cell>
          <cell r="BR44">
            <v>42</v>
          </cell>
          <cell r="BW44">
            <v>3612.6247856789992</v>
          </cell>
        </row>
        <row r="49">
          <cell r="BL49">
            <v>111</v>
          </cell>
          <cell r="BQ49">
            <v>2872.9268968963656</v>
          </cell>
        </row>
        <row r="50">
          <cell r="BR50">
            <v>80</v>
          </cell>
          <cell r="BW50">
            <v>5498.8297864237384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>
        <row r="43">
          <cell r="H43">
            <v>29490.477779334</v>
          </cell>
        </row>
        <row r="44">
          <cell r="H44">
            <v>434177.33837359998</v>
          </cell>
        </row>
        <row r="67">
          <cell r="H67">
            <v>460956.87816160679</v>
          </cell>
        </row>
        <row r="70">
          <cell r="H70">
            <v>228236.98476930105</v>
          </cell>
          <cell r="I70">
            <v>45291</v>
          </cell>
        </row>
        <row r="71">
          <cell r="H71">
            <v>14443.128872730957</v>
          </cell>
          <cell r="I71">
            <v>3226.9999999999995</v>
          </cell>
        </row>
        <row r="72">
          <cell r="H72">
            <v>56688.654724779895</v>
          </cell>
          <cell r="I72">
            <v>6387.0000000000009</v>
          </cell>
        </row>
        <row r="73">
          <cell r="H73">
            <v>21914.805551959817</v>
          </cell>
          <cell r="I73">
            <v>3975</v>
          </cell>
        </row>
        <row r="74">
          <cell r="H74">
            <v>9025.7702163515241</v>
          </cell>
          <cell r="I74">
            <v>2551.0000000000005</v>
          </cell>
        </row>
        <row r="76">
          <cell r="H76">
            <v>13182.883223161223</v>
          </cell>
          <cell r="I76">
            <v>3082.9999999999995</v>
          </cell>
        </row>
        <row r="77">
          <cell r="H77">
            <v>10185.959318327477</v>
          </cell>
          <cell r="I77">
            <v>2710.0000000000005</v>
          </cell>
        </row>
        <row r="78">
          <cell r="H78">
            <v>25229.080737084663</v>
          </cell>
          <cell r="I78">
            <v>4265</v>
          </cell>
        </row>
        <row r="79">
          <cell r="H79">
            <v>14122.674967067782</v>
          </cell>
          <cell r="I79">
            <v>3190.9999999999995</v>
          </cell>
        </row>
        <row r="80">
          <cell r="H80">
            <v>9637.2731280294647</v>
          </cell>
          <cell r="I80">
            <v>2635.9999999999995</v>
          </cell>
        </row>
        <row r="81">
          <cell r="H81">
            <v>5960.2148655692408</v>
          </cell>
          <cell r="I81">
            <v>2073</v>
          </cell>
        </row>
        <row r="82">
          <cell r="H82">
            <v>7197.3197144983969</v>
          </cell>
          <cell r="I82">
            <v>2278</v>
          </cell>
        </row>
        <row r="83">
          <cell r="H83">
            <v>19975.005889290082</v>
          </cell>
          <cell r="I83">
            <v>3795</v>
          </cell>
        </row>
        <row r="84">
          <cell r="H84">
            <v>3532.8819802280541</v>
          </cell>
          <cell r="I84">
            <v>1596</v>
          </cell>
        </row>
        <row r="85">
          <cell r="H85">
            <v>3166.5932687217155</v>
          </cell>
          <cell r="I85">
            <v>1511.0000000000002</v>
          </cell>
        </row>
        <row r="86">
          <cell r="H86">
            <v>10912.621364848455</v>
          </cell>
          <cell r="I86">
            <v>2805</v>
          </cell>
        </row>
        <row r="87">
          <cell r="H87">
            <v>3323.573352534062</v>
          </cell>
          <cell r="I87">
            <v>1548</v>
          </cell>
        </row>
        <row r="88">
          <cell r="H88">
            <v>1617.2981715169999</v>
          </cell>
          <cell r="I88">
            <v>74</v>
          </cell>
        </row>
        <row r="89">
          <cell r="H89">
            <v>1744.6073570300002</v>
          </cell>
          <cell r="I89">
            <v>75</v>
          </cell>
        </row>
        <row r="97">
          <cell r="H97">
            <v>7065.9365226970003</v>
          </cell>
          <cell r="I97">
            <v>26345</v>
          </cell>
        </row>
        <row r="98">
          <cell r="H98">
            <v>23008.028402146996</v>
          </cell>
          <cell r="I98">
            <v>36599</v>
          </cell>
        </row>
        <row r="99">
          <cell r="H99">
            <v>31351.889086309002</v>
          </cell>
          <cell r="I99">
            <v>29764</v>
          </cell>
        </row>
        <row r="100">
          <cell r="H100">
            <v>22706.47922044</v>
          </cell>
          <cell r="I100">
            <v>17867</v>
          </cell>
        </row>
        <row r="101">
          <cell r="H101">
            <v>24129.228826153998</v>
          </cell>
          <cell r="I101">
            <v>44340</v>
          </cell>
        </row>
        <row r="102">
          <cell r="H102">
            <v>4717.3752626510013</v>
          </cell>
          <cell r="I102">
            <v>12326</v>
          </cell>
        </row>
        <row r="103">
          <cell r="H103">
            <v>6866.9414996249989</v>
          </cell>
          <cell r="I103">
            <v>7456</v>
          </cell>
        </row>
        <row r="104">
          <cell r="H104">
            <v>21717.628187981001</v>
          </cell>
          <cell r="I104">
            <v>44588</v>
          </cell>
        </row>
        <row r="105">
          <cell r="H105">
            <v>12369.225489183002</v>
          </cell>
          <cell r="I105">
            <v>10418</v>
          </cell>
        </row>
        <row r="106">
          <cell r="H106">
            <v>24400.166760657994</v>
          </cell>
          <cell r="I106">
            <v>23741</v>
          </cell>
        </row>
        <row r="107">
          <cell r="H107">
            <v>13900.971906888733</v>
          </cell>
          <cell r="I107">
            <v>11390</v>
          </cell>
        </row>
        <row r="108">
          <cell r="H108">
            <v>4946.2027554060014</v>
          </cell>
          <cell r="I108">
            <v>6983</v>
          </cell>
        </row>
        <row r="109">
          <cell r="H109">
            <v>23178.582341253725</v>
          </cell>
          <cell r="I109">
            <v>56352</v>
          </cell>
        </row>
        <row r="110">
          <cell r="H110">
            <v>6896.831698365002</v>
          </cell>
          <cell r="I110">
            <v>10150</v>
          </cell>
        </row>
        <row r="111">
          <cell r="H111">
            <v>11894.734725933</v>
          </cell>
          <cell r="I111">
            <v>13323</v>
          </cell>
        </row>
        <row r="112">
          <cell r="H112">
            <v>11096.375156704999</v>
          </cell>
          <cell r="I112">
            <v>13720</v>
          </cell>
        </row>
        <row r="113">
          <cell r="H113">
            <v>532.75728735200005</v>
          </cell>
          <cell r="I113">
            <v>1742</v>
          </cell>
        </row>
        <row r="114">
          <cell r="H114">
            <v>14447.463686210998</v>
          </cell>
          <cell r="I114">
            <v>58889</v>
          </cell>
        </row>
        <row r="115">
          <cell r="H115">
            <v>42261.109862400008</v>
          </cell>
          <cell r="I115">
            <v>58240</v>
          </cell>
        </row>
        <row r="116">
          <cell r="H116">
            <v>333.638761536</v>
          </cell>
          <cell r="I116">
            <v>1780</v>
          </cell>
        </row>
        <row r="117">
          <cell r="H117">
            <v>49154.096430925209</v>
          </cell>
          <cell r="I117">
            <v>94918</v>
          </cell>
        </row>
        <row r="118">
          <cell r="H118">
            <v>767.18218905000003</v>
          </cell>
          <cell r="I118">
            <v>2811</v>
          </cell>
        </row>
        <row r="119">
          <cell r="H119">
            <v>15479.008404819</v>
          </cell>
          <cell r="I119">
            <v>68708</v>
          </cell>
        </row>
        <row r="120">
          <cell r="H120">
            <v>8974.1010926660001</v>
          </cell>
          <cell r="I120">
            <v>29538</v>
          </cell>
        </row>
        <row r="121">
          <cell r="H121">
            <v>95.311927168000011</v>
          </cell>
          <cell r="I121">
            <v>401</v>
          </cell>
        </row>
        <row r="122">
          <cell r="H122">
            <v>1106.760602332</v>
          </cell>
          <cell r="I122">
            <v>6328</v>
          </cell>
        </row>
        <row r="123">
          <cell r="H123">
            <v>492.38282719999995</v>
          </cell>
          <cell r="I123">
            <v>1664</v>
          </cell>
        </row>
        <row r="124">
          <cell r="H124">
            <v>26606.485916108191</v>
          </cell>
          <cell r="I124">
            <v>28529</v>
          </cell>
        </row>
        <row r="125">
          <cell r="H125">
            <v>22725.68617224471</v>
          </cell>
          <cell r="I125">
            <v>36337</v>
          </cell>
        </row>
        <row r="128">
          <cell r="H128">
            <v>221.93740800000003</v>
          </cell>
          <cell r="I128">
            <v>300</v>
          </cell>
        </row>
        <row r="129">
          <cell r="H129">
            <v>517.54451892300006</v>
          </cell>
          <cell r="I129">
            <v>1866</v>
          </cell>
        </row>
        <row r="131">
          <cell r="H131">
            <v>73.443848900999996</v>
          </cell>
          <cell r="I131">
            <v>241</v>
          </cell>
        </row>
        <row r="132">
          <cell r="H132">
            <v>134.55707352599998</v>
          </cell>
          <cell r="I132">
            <v>516</v>
          </cell>
        </row>
        <row r="136">
          <cell r="H136">
            <v>302133.57054848003</v>
          </cell>
        </row>
        <row r="139">
          <cell r="H139">
            <v>22239.984489885595</v>
          </cell>
          <cell r="I139">
            <v>7503</v>
          </cell>
        </row>
        <row r="140">
          <cell r="H140">
            <v>17613.446046166286</v>
          </cell>
          <cell r="I140">
            <v>5301</v>
          </cell>
        </row>
        <row r="141">
          <cell r="H141">
            <v>18321.178978243173</v>
          </cell>
          <cell r="I141">
            <v>5822</v>
          </cell>
        </row>
        <row r="142">
          <cell r="H142">
            <v>12757.345406011349</v>
          </cell>
          <cell r="I142">
            <v>3534</v>
          </cell>
        </row>
        <row r="143">
          <cell r="H143">
            <v>25946.243776046158</v>
          </cell>
          <cell r="I143">
            <v>7880</v>
          </cell>
        </row>
        <row r="144">
          <cell r="H144">
            <v>5047.6034053685116</v>
          </cell>
          <cell r="I144">
            <v>1377</v>
          </cell>
        </row>
        <row r="145">
          <cell r="H145">
            <v>6867.3309820903078</v>
          </cell>
          <cell r="I145">
            <v>1971</v>
          </cell>
        </row>
        <row r="146">
          <cell r="H146">
            <v>7557.1683677157907</v>
          </cell>
          <cell r="I146">
            <v>2389</v>
          </cell>
        </row>
        <row r="147">
          <cell r="H147">
            <v>6164.7314206429837</v>
          </cell>
          <cell r="I147">
            <v>1669</v>
          </cell>
        </row>
        <row r="148">
          <cell r="H148">
            <v>13018.249127220733</v>
          </cell>
          <cell r="I148">
            <v>3656</v>
          </cell>
        </row>
        <row r="149">
          <cell r="H149">
            <v>6716.1812415966688</v>
          </cell>
          <cell r="I149">
            <v>1958</v>
          </cell>
        </row>
        <row r="150">
          <cell r="H150">
            <v>6833.0248802252836</v>
          </cell>
          <cell r="I150">
            <v>2004</v>
          </cell>
        </row>
        <row r="151">
          <cell r="H151">
            <v>17893.660504969215</v>
          </cell>
          <cell r="I151">
            <v>5498</v>
          </cell>
        </row>
        <row r="152">
          <cell r="H152">
            <v>7193.179779682132</v>
          </cell>
          <cell r="I152">
            <v>2119</v>
          </cell>
        </row>
        <row r="153">
          <cell r="H153">
            <v>4955.3279488605594</v>
          </cell>
          <cell r="I153">
            <v>1572</v>
          </cell>
        </row>
        <row r="154">
          <cell r="H154">
            <v>5532.0877026701874</v>
          </cell>
          <cell r="I154">
            <v>1699</v>
          </cell>
        </row>
        <row r="155">
          <cell r="H155">
            <v>1344.2233102558093</v>
          </cell>
          <cell r="I155">
            <v>407</v>
          </cell>
        </row>
        <row r="156">
          <cell r="H156">
            <v>22946.503619999996</v>
          </cell>
          <cell r="I156">
            <v>6713</v>
          </cell>
        </row>
        <row r="157">
          <cell r="H157">
            <v>8515.8205400000006</v>
          </cell>
          <cell r="I157">
            <v>2471</v>
          </cell>
        </row>
        <row r="158">
          <cell r="H158">
            <v>84669.53555623148</v>
          </cell>
          <cell r="I158">
            <v>21796</v>
          </cell>
        </row>
        <row r="186">
          <cell r="H186">
            <v>361204.00916456996</v>
          </cell>
        </row>
        <row r="189">
          <cell r="H189">
            <v>14750.270103377599</v>
          </cell>
          <cell r="I189">
            <v>3367</v>
          </cell>
        </row>
        <row r="190">
          <cell r="H190">
            <v>29087.134192260797</v>
          </cell>
          <cell r="I190">
            <v>6515</v>
          </cell>
        </row>
        <row r="191">
          <cell r="H191">
            <v>23986.739723689596</v>
          </cell>
          <cell r="I191">
            <v>5392</v>
          </cell>
        </row>
        <row r="192">
          <cell r="H192">
            <v>12892.291029823999</v>
          </cell>
          <cell r="I192">
            <v>3009</v>
          </cell>
        </row>
        <row r="193">
          <cell r="H193">
            <v>29343.039520224</v>
          </cell>
          <cell r="I193">
            <v>7383</v>
          </cell>
        </row>
        <row r="194">
          <cell r="H194">
            <v>5983.7466148639996</v>
          </cell>
          <cell r="I194">
            <v>1345</v>
          </cell>
        </row>
        <row r="195">
          <cell r="H195">
            <v>8719.5124111120003</v>
          </cell>
          <cell r="I195">
            <v>1921</v>
          </cell>
        </row>
        <row r="196">
          <cell r="H196">
            <v>10981.932589728</v>
          </cell>
          <cell r="I196">
            <v>2494</v>
          </cell>
        </row>
        <row r="197">
          <cell r="H197">
            <v>11159.101985076801</v>
          </cell>
          <cell r="I197">
            <v>2475</v>
          </cell>
        </row>
        <row r="198">
          <cell r="H198">
            <v>15500.3075629136</v>
          </cell>
          <cell r="I198">
            <v>3382</v>
          </cell>
        </row>
        <row r="199">
          <cell r="H199">
            <v>10404.005854391999</v>
          </cell>
          <cell r="I199">
            <v>2507</v>
          </cell>
        </row>
        <row r="200">
          <cell r="H200">
            <v>7363.3806934063978</v>
          </cell>
          <cell r="I200">
            <v>1706</v>
          </cell>
        </row>
        <row r="201">
          <cell r="H201">
            <v>16287.506288244802</v>
          </cell>
          <cell r="I201">
            <v>4437</v>
          </cell>
        </row>
        <row r="202">
          <cell r="H202">
            <v>7751.6147918159995</v>
          </cell>
          <cell r="I202">
            <v>2138</v>
          </cell>
        </row>
        <row r="203">
          <cell r="H203">
            <v>8898.8523480832009</v>
          </cell>
          <cell r="I203">
            <v>2247</v>
          </cell>
        </row>
        <row r="204">
          <cell r="H204">
            <v>9351.1758417616002</v>
          </cell>
          <cell r="I204">
            <v>2227</v>
          </cell>
        </row>
        <row r="205">
          <cell r="H205">
            <v>3293.6400902128003</v>
          </cell>
          <cell r="I205">
            <v>809</v>
          </cell>
        </row>
        <row r="206">
          <cell r="H206">
            <v>64603.017359999998</v>
          </cell>
          <cell r="I206">
            <v>17569</v>
          </cell>
        </row>
        <row r="207">
          <cell r="H207">
            <v>38910.203699999998</v>
          </cell>
          <cell r="I207">
            <v>12380</v>
          </cell>
        </row>
        <row r="208">
          <cell r="H208">
            <v>12253.350078411204</v>
          </cell>
          <cell r="I208">
            <v>1147</v>
          </cell>
        </row>
        <row r="211">
          <cell r="H211">
            <v>212359.3497702</v>
          </cell>
        </row>
        <row r="214">
          <cell r="H214">
            <v>7945.2121415762249</v>
          </cell>
          <cell r="I214">
            <v>6437</v>
          </cell>
        </row>
        <row r="215">
          <cell r="H215">
            <v>18138.986963516021</v>
          </cell>
          <cell r="I215">
            <v>15080</v>
          </cell>
        </row>
        <row r="216">
          <cell r="H216">
            <v>13186.565269743123</v>
          </cell>
          <cell r="I216">
            <v>10298</v>
          </cell>
        </row>
        <row r="217">
          <cell r="H217">
            <v>8469.0609865472798</v>
          </cell>
          <cell r="I217">
            <v>7120</v>
          </cell>
        </row>
        <row r="218">
          <cell r="H218">
            <v>21493.207057358202</v>
          </cell>
          <cell r="I218">
            <v>17820</v>
          </cell>
        </row>
        <row r="219">
          <cell r="H219">
            <v>5144.9669360796797</v>
          </cell>
          <cell r="I219">
            <v>4232</v>
          </cell>
        </row>
        <row r="220">
          <cell r="H220">
            <v>4894.851112805889</v>
          </cell>
          <cell r="I220">
            <v>4035</v>
          </cell>
        </row>
        <row r="221">
          <cell r="H221">
            <v>10782.166777033921</v>
          </cell>
          <cell r="I221">
            <v>8645</v>
          </cell>
        </row>
        <row r="222">
          <cell r="H222">
            <v>5797.0794836409123</v>
          </cell>
          <cell r="I222">
            <v>4524</v>
          </cell>
        </row>
        <row r="223">
          <cell r="H223">
            <v>8778.5671513382404</v>
          </cell>
          <cell r="I223">
            <v>6900</v>
          </cell>
        </row>
        <row r="224">
          <cell r="H224">
            <v>5462.574526725788</v>
          </cell>
          <cell r="I224">
            <v>4612</v>
          </cell>
        </row>
        <row r="225">
          <cell r="H225">
            <v>5270.3921152579333</v>
          </cell>
          <cell r="I225">
            <v>4303</v>
          </cell>
        </row>
        <row r="226">
          <cell r="H226">
            <v>16176.825859635666</v>
          </cell>
          <cell r="I226">
            <v>12794</v>
          </cell>
        </row>
        <row r="227">
          <cell r="H227">
            <v>5882.0830287510398</v>
          </cell>
          <cell r="I227">
            <v>4600</v>
          </cell>
        </row>
        <row r="228">
          <cell r="H228">
            <v>4423.7508719367361</v>
          </cell>
          <cell r="I228">
            <v>3506</v>
          </cell>
        </row>
        <row r="229">
          <cell r="H229">
            <v>5350.8273004854082</v>
          </cell>
          <cell r="I229">
            <v>4167</v>
          </cell>
        </row>
        <row r="230">
          <cell r="H230">
            <v>2769.6179370468963</v>
          </cell>
          <cell r="I230">
            <v>2221</v>
          </cell>
        </row>
        <row r="231">
          <cell r="H231">
            <v>20703.600483113289</v>
          </cell>
          <cell r="I231">
            <v>20394</v>
          </cell>
        </row>
        <row r="232">
          <cell r="H232">
            <v>12519.335389797601</v>
          </cell>
          <cell r="I232">
            <v>12300</v>
          </cell>
        </row>
        <row r="233">
          <cell r="H233">
            <v>467.12589496165594</v>
          </cell>
          <cell r="I233">
            <v>429</v>
          </cell>
        </row>
        <row r="234">
          <cell r="H234">
            <v>27577.170770400007</v>
          </cell>
          <cell r="I234">
            <v>18000</v>
          </cell>
        </row>
        <row r="235">
          <cell r="H235">
            <v>0</v>
          </cell>
          <cell r="I235">
            <v>0</v>
          </cell>
        </row>
        <row r="239">
          <cell r="H239">
            <v>1575875.7765057615</v>
          </cell>
        </row>
        <row r="242">
          <cell r="H242">
            <v>42491.79644341419</v>
          </cell>
          <cell r="I242">
            <v>17275</v>
          </cell>
        </row>
        <row r="243">
          <cell r="H243">
            <v>114856.59103592408</v>
          </cell>
          <cell r="I243">
            <v>40081</v>
          </cell>
        </row>
        <row r="244">
          <cell r="H244">
            <v>88217.531016601104</v>
          </cell>
          <cell r="I244">
            <v>30659</v>
          </cell>
        </row>
        <row r="245">
          <cell r="H245">
            <v>48802.91984212309</v>
          </cell>
          <cell r="I245">
            <v>19992</v>
          </cell>
        </row>
        <row r="246">
          <cell r="H246">
            <v>84725.574938308026</v>
          </cell>
          <cell r="I246">
            <v>33114</v>
          </cell>
        </row>
        <row r="247">
          <cell r="H247">
            <v>34219.395000729608</v>
          </cell>
          <cell r="I247">
            <v>13836</v>
          </cell>
        </row>
        <row r="248">
          <cell r="H248">
            <v>38900.364160580102</v>
          </cell>
          <cell r="I248">
            <v>15601</v>
          </cell>
        </row>
        <row r="249">
          <cell r="H249">
            <v>48458.1711552536</v>
          </cell>
          <cell r="I249">
            <v>19583</v>
          </cell>
        </row>
        <row r="250">
          <cell r="H250">
            <v>22842.928417673022</v>
          </cell>
          <cell r="I250">
            <v>9080</v>
          </cell>
        </row>
        <row r="251">
          <cell r="H251">
            <v>50031.96780128729</v>
          </cell>
          <cell r="I251">
            <v>19994</v>
          </cell>
        </row>
        <row r="252">
          <cell r="H252">
            <v>37946.728474345276</v>
          </cell>
          <cell r="I252">
            <v>15017</v>
          </cell>
        </row>
        <row r="253">
          <cell r="H253">
            <v>37603.049611386596</v>
          </cell>
          <cell r="I253">
            <v>15134</v>
          </cell>
        </row>
        <row r="254">
          <cell r="H254">
            <v>100071.73584756249</v>
          </cell>
          <cell r="I254">
            <v>37995</v>
          </cell>
        </row>
        <row r="255">
          <cell r="H255">
            <v>31110.005630399795</v>
          </cell>
          <cell r="I255">
            <v>12143</v>
          </cell>
        </row>
        <row r="256">
          <cell r="H256">
            <v>31507.08404177169</v>
          </cell>
          <cell r="I256">
            <v>12677</v>
          </cell>
        </row>
        <row r="257">
          <cell r="H257">
            <v>47854.636026366992</v>
          </cell>
          <cell r="I257">
            <v>18716</v>
          </cell>
        </row>
        <row r="258">
          <cell r="H258">
            <v>11305.388421872402</v>
          </cell>
          <cell r="I258">
            <v>3841</v>
          </cell>
        </row>
        <row r="259">
          <cell r="H259">
            <v>122801.58255286109</v>
          </cell>
          <cell r="I259">
            <v>54961</v>
          </cell>
        </row>
        <row r="260">
          <cell r="H260">
            <v>56769.69811967999</v>
          </cell>
          <cell r="I260">
            <v>29120</v>
          </cell>
        </row>
        <row r="261">
          <cell r="H261">
            <v>1137.2585337599999</v>
          </cell>
          <cell r="I261">
            <v>480</v>
          </cell>
        </row>
        <row r="262">
          <cell r="H262">
            <v>128536.04729153427</v>
          </cell>
          <cell r="I262">
            <v>39775</v>
          </cell>
        </row>
        <row r="263">
          <cell r="H263">
            <v>32557.535993108402</v>
          </cell>
          <cell r="I263">
            <v>10882</v>
          </cell>
        </row>
        <row r="264">
          <cell r="H264">
            <v>103616.436792996</v>
          </cell>
          <cell r="I264">
            <v>36749</v>
          </cell>
        </row>
        <row r="265">
          <cell r="H265">
            <v>39206.285140270804</v>
          </cell>
          <cell r="I265">
            <v>11198</v>
          </cell>
        </row>
        <row r="266">
          <cell r="H266">
            <v>33772.943116620001</v>
          </cell>
          <cell r="I266">
            <v>10422</v>
          </cell>
        </row>
        <row r="267">
          <cell r="H267">
            <v>45684.573798774407</v>
          </cell>
          <cell r="I267">
            <v>7400</v>
          </cell>
        </row>
        <row r="268">
          <cell r="H268">
            <v>31757.006704119998</v>
          </cell>
          <cell r="I268">
            <v>2048</v>
          </cell>
        </row>
        <row r="269">
          <cell r="H269">
            <v>13883.568961666999</v>
          </cell>
          <cell r="I269">
            <v>5205</v>
          </cell>
        </row>
        <row r="270">
          <cell r="H270">
            <v>4448.9591463557217</v>
          </cell>
          <cell r="I270">
            <v>2023</v>
          </cell>
        </row>
        <row r="271">
          <cell r="H271">
            <v>779.80354559999978</v>
          </cell>
          <cell r="I271">
            <v>400</v>
          </cell>
        </row>
        <row r="274">
          <cell r="H274">
            <v>902.36094551989993</v>
          </cell>
          <cell r="I274">
            <v>335</v>
          </cell>
        </row>
        <row r="276">
          <cell r="H276">
            <v>1413.3502195305</v>
          </cell>
          <cell r="I276">
            <v>383</v>
          </cell>
        </row>
        <row r="277">
          <cell r="H277">
            <v>13360.944360000001</v>
          </cell>
          <cell r="I277">
            <v>0</v>
          </cell>
        </row>
        <row r="278">
          <cell r="H278">
            <v>779.80354559999978</v>
          </cell>
          <cell r="I278">
            <v>400</v>
          </cell>
        </row>
        <row r="279">
          <cell r="H279">
            <v>4658.9421465661999</v>
          </cell>
          <cell r="I279">
            <v>1750</v>
          </cell>
        </row>
        <row r="280">
          <cell r="H280">
            <v>13446.715409999997</v>
          </cell>
          <cell r="I280">
            <v>0</v>
          </cell>
        </row>
        <row r="281">
          <cell r="H281">
            <v>1592.3900895374998</v>
          </cell>
          <cell r="I281">
            <v>667</v>
          </cell>
        </row>
        <row r="282">
          <cell r="H282">
            <v>7156.4479246675</v>
          </cell>
          <cell r="I282">
            <v>1595</v>
          </cell>
        </row>
        <row r="286">
          <cell r="H286">
            <v>3420132.9226086205</v>
          </cell>
        </row>
        <row r="289">
          <cell r="H289">
            <v>23447.825453100904</v>
          </cell>
          <cell r="I289">
            <v>664</v>
          </cell>
        </row>
        <row r="290">
          <cell r="H290">
            <v>180609.99363561897</v>
          </cell>
          <cell r="I290">
            <v>3604</v>
          </cell>
        </row>
        <row r="291">
          <cell r="H291">
            <v>52496.703366602596</v>
          </cell>
          <cell r="I291">
            <v>1150</v>
          </cell>
        </row>
        <row r="292">
          <cell r="H292">
            <v>33051.678434595924</v>
          </cell>
          <cell r="I292">
            <v>817</v>
          </cell>
        </row>
        <row r="293">
          <cell r="H293">
            <v>75510.601989812814</v>
          </cell>
          <cell r="I293">
            <v>1729</v>
          </cell>
        </row>
        <row r="294">
          <cell r="H294">
            <v>50191.935105559336</v>
          </cell>
          <cell r="I294">
            <v>995</v>
          </cell>
        </row>
        <row r="295">
          <cell r="H295">
            <v>21780.076451626923</v>
          </cell>
          <cell r="I295">
            <v>541</v>
          </cell>
        </row>
        <row r="296">
          <cell r="H296">
            <v>36486.566462019124</v>
          </cell>
          <cell r="I296">
            <v>839</v>
          </cell>
        </row>
        <row r="297">
          <cell r="H297">
            <v>30076.522087086178</v>
          </cell>
          <cell r="I297">
            <v>799</v>
          </cell>
        </row>
        <row r="298">
          <cell r="H298">
            <v>37376.012565162702</v>
          </cell>
          <cell r="I298">
            <v>979</v>
          </cell>
        </row>
        <row r="299">
          <cell r="H299">
            <v>24559.592524741125</v>
          </cell>
          <cell r="I299">
            <v>776</v>
          </cell>
        </row>
        <row r="300">
          <cell r="H300">
            <v>22278.612009254881</v>
          </cell>
          <cell r="I300">
            <v>581</v>
          </cell>
        </row>
        <row r="301">
          <cell r="H301">
            <v>98153.032889901748</v>
          </cell>
          <cell r="I301">
            <v>2084</v>
          </cell>
        </row>
        <row r="302">
          <cell r="H302">
            <v>15784.331537950131</v>
          </cell>
          <cell r="I302">
            <v>397</v>
          </cell>
        </row>
        <row r="303">
          <cell r="H303">
            <v>19263.838566741026</v>
          </cell>
          <cell r="I303">
            <v>591</v>
          </cell>
        </row>
        <row r="304">
          <cell r="H304">
            <v>29928.402569724036</v>
          </cell>
          <cell r="I304">
            <v>879</v>
          </cell>
        </row>
        <row r="305">
          <cell r="H305">
            <v>13526.724280640503</v>
          </cell>
          <cell r="I305">
            <v>326</v>
          </cell>
        </row>
        <row r="306">
          <cell r="H306">
            <v>1350470.9451385397</v>
          </cell>
          <cell r="I306">
            <v>15130</v>
          </cell>
        </row>
        <row r="307">
          <cell r="H307">
            <v>22971.326046320813</v>
          </cell>
          <cell r="I307">
            <v>642</v>
          </cell>
        </row>
        <row r="308">
          <cell r="H308">
            <v>232021.05287129671</v>
          </cell>
          <cell r="I308">
            <v>3241</v>
          </cell>
        </row>
        <row r="309">
          <cell r="H309">
            <v>559900.86070455518</v>
          </cell>
          <cell r="I309">
            <v>9815</v>
          </cell>
        </row>
        <row r="310">
          <cell r="H310">
            <v>226602.53984544595</v>
          </cell>
          <cell r="I310">
            <v>2496</v>
          </cell>
        </row>
        <row r="311">
          <cell r="H311">
            <v>20594.570864372487</v>
          </cell>
          <cell r="I311">
            <v>315</v>
          </cell>
        </row>
        <row r="312">
          <cell r="H312">
            <v>167525.65618199206</v>
          </cell>
          <cell r="I312">
            <v>3342</v>
          </cell>
        </row>
        <row r="313">
          <cell r="H313">
            <v>3730.8624776241281</v>
          </cell>
          <cell r="I313">
            <v>50</v>
          </cell>
        </row>
        <row r="314">
          <cell r="H314">
            <v>20153.890929533933</v>
          </cell>
          <cell r="I314">
            <v>350</v>
          </cell>
        </row>
        <row r="315">
          <cell r="H315">
            <v>28505.187457600674</v>
          </cell>
          <cell r="I315">
            <v>274</v>
          </cell>
        </row>
        <row r="354">
          <cell r="H354">
            <v>270895.40000000002</v>
          </cell>
        </row>
        <row r="357">
          <cell r="H357">
            <v>206118.35471400002</v>
          </cell>
          <cell r="I357">
            <v>987</v>
          </cell>
        </row>
        <row r="358">
          <cell r="H358">
            <v>68231.796625360003</v>
          </cell>
          <cell r="I358">
            <v>218</v>
          </cell>
        </row>
        <row r="362">
          <cell r="H362">
            <v>94651.585566711001</v>
          </cell>
        </row>
        <row r="365">
          <cell r="H365">
            <v>37819.840495932513</v>
          </cell>
          <cell r="I365">
            <v>516</v>
          </cell>
        </row>
        <row r="366">
          <cell r="H366">
            <v>20153.890929533936</v>
          </cell>
          <cell r="I366">
            <v>350</v>
          </cell>
        </row>
        <row r="368">
          <cell r="H368">
            <v>28505.187457600674</v>
          </cell>
          <cell r="I368">
            <v>274</v>
          </cell>
        </row>
        <row r="369">
          <cell r="H369">
            <v>8169.2241473591321</v>
          </cell>
          <cell r="I369">
            <v>170</v>
          </cell>
        </row>
        <row r="372">
          <cell r="H372">
            <v>529336.43004844256</v>
          </cell>
        </row>
        <row r="375">
          <cell r="H375">
            <v>226602.53984544595</v>
          </cell>
          <cell r="I375">
            <v>2496</v>
          </cell>
        </row>
        <row r="377">
          <cell r="H377">
            <v>50277.34038941047</v>
          </cell>
          <cell r="I377">
            <v>127</v>
          </cell>
        </row>
        <row r="381">
          <cell r="H381">
            <v>876556.85852114146</v>
          </cell>
        </row>
        <row r="384">
          <cell r="H384">
            <v>7772.9847576790726</v>
          </cell>
          <cell r="I384">
            <v>353</v>
          </cell>
        </row>
        <row r="385">
          <cell r="H385">
            <v>24003.186093697263</v>
          </cell>
          <cell r="I385">
            <v>1122</v>
          </cell>
        </row>
        <row r="386">
          <cell r="H386">
            <v>18998.466256331256</v>
          </cell>
          <cell r="I386">
            <v>879</v>
          </cell>
        </row>
        <row r="387">
          <cell r="H387">
            <v>5466.4700764085965</v>
          </cell>
          <cell r="I387">
            <v>271</v>
          </cell>
        </row>
        <row r="388">
          <cell r="H388">
            <v>13588.25680111043</v>
          </cell>
          <cell r="I388">
            <v>640</v>
          </cell>
        </row>
        <row r="389">
          <cell r="H389">
            <v>6106.3546878812667</v>
          </cell>
          <cell r="I389">
            <v>280</v>
          </cell>
        </row>
        <row r="390">
          <cell r="H390">
            <v>4440.30028612976</v>
          </cell>
          <cell r="I390">
            <v>286</v>
          </cell>
        </row>
        <row r="391">
          <cell r="H391">
            <v>8114.0900844231128</v>
          </cell>
          <cell r="I391">
            <v>436</v>
          </cell>
        </row>
        <row r="392">
          <cell r="H392">
            <v>1896.2782631823225</v>
          </cell>
          <cell r="I392">
            <v>108</v>
          </cell>
        </row>
        <row r="393">
          <cell r="H393">
            <v>12811.28531608125</v>
          </cell>
          <cell r="I393">
            <v>796</v>
          </cell>
        </row>
        <row r="394">
          <cell r="H394">
            <v>8985.4805660612092</v>
          </cell>
          <cell r="I394">
            <v>496</v>
          </cell>
        </row>
        <row r="395">
          <cell r="H395">
            <v>2736.0764141998338</v>
          </cell>
          <cell r="I395">
            <v>142</v>
          </cell>
        </row>
        <row r="396">
          <cell r="H396">
            <v>28800.112423987506</v>
          </cell>
          <cell r="I396">
            <v>1255</v>
          </cell>
        </row>
        <row r="397">
          <cell r="H397">
            <v>4911.2448061822961</v>
          </cell>
          <cell r="I397">
            <v>276</v>
          </cell>
        </row>
        <row r="398">
          <cell r="H398">
            <v>2191.6812531500177</v>
          </cell>
          <cell r="I398">
            <v>143</v>
          </cell>
        </row>
        <row r="399">
          <cell r="H399">
            <v>5376.3930870035356</v>
          </cell>
          <cell r="I399">
            <v>317</v>
          </cell>
        </row>
        <row r="400">
          <cell r="H400">
            <v>3847.0634591928765</v>
          </cell>
          <cell r="I400">
            <v>195</v>
          </cell>
        </row>
        <row r="401">
          <cell r="H401">
            <v>25175.555659014175</v>
          </cell>
          <cell r="I401">
            <v>1067</v>
          </cell>
        </row>
        <row r="402">
          <cell r="H402">
            <v>105305.77905108342</v>
          </cell>
          <cell r="I402">
            <v>2261</v>
          </cell>
        </row>
        <row r="403">
          <cell r="H403">
            <v>17553.135906484575</v>
          </cell>
          <cell r="I403">
            <v>775</v>
          </cell>
        </row>
        <row r="404">
          <cell r="H404">
            <v>28819.81586620427</v>
          </cell>
          <cell r="I404">
            <v>843</v>
          </cell>
        </row>
        <row r="405">
          <cell r="H405">
            <v>28733.249002391505</v>
          </cell>
          <cell r="I405">
            <v>1337</v>
          </cell>
        </row>
        <row r="406">
          <cell r="H406">
            <v>234777.19253563174</v>
          </cell>
          <cell r="I406">
            <v>1343</v>
          </cell>
        </row>
        <row r="407">
          <cell r="H407">
            <v>28405.673824815458</v>
          </cell>
          <cell r="I407">
            <v>684</v>
          </cell>
        </row>
        <row r="408">
          <cell r="H408">
            <v>39136.403282667823</v>
          </cell>
          <cell r="I408">
            <v>271</v>
          </cell>
        </row>
        <row r="410">
          <cell r="H410">
            <v>23107.209177172223</v>
          </cell>
          <cell r="I410">
            <v>100</v>
          </cell>
        </row>
        <row r="411">
          <cell r="H411">
            <v>122749.23504780304</v>
          </cell>
          <cell r="I411">
            <v>1326</v>
          </cell>
        </row>
        <row r="412">
          <cell r="H412">
            <v>24561.689028110191</v>
          </cell>
          <cell r="I412">
            <v>524</v>
          </cell>
        </row>
        <row r="413">
          <cell r="H413">
            <v>28370.008638493062</v>
          </cell>
          <cell r="I413">
            <v>506</v>
          </cell>
        </row>
        <row r="414">
          <cell r="H414">
            <v>2872.9268968963656</v>
          </cell>
          <cell r="I414">
            <v>111</v>
          </cell>
        </row>
        <row r="415">
          <cell r="H415">
            <v>5498.8297864237384</v>
          </cell>
          <cell r="I415">
            <v>80</v>
          </cell>
        </row>
        <row r="418">
          <cell r="H418">
            <v>31820.598053837108</v>
          </cell>
        </row>
        <row r="422">
          <cell r="H422">
            <v>23107.209177172223</v>
          </cell>
          <cell r="I422">
            <v>100</v>
          </cell>
        </row>
        <row r="426">
          <cell r="H426">
            <v>392986.28628939105</v>
          </cell>
        </row>
        <row r="429">
          <cell r="H429">
            <v>234777.19253563174</v>
          </cell>
          <cell r="I429">
            <v>1343</v>
          </cell>
        </row>
        <row r="430">
          <cell r="H430">
            <v>25111.086500708647</v>
          </cell>
          <cell r="I430">
            <v>147</v>
          </cell>
        </row>
      </sheetData>
      <sheetData sheetId="6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,МРТ,Услуги"/>
      <sheetName val="неотложка с коэф"/>
      <sheetName val="медреаб.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D8">
            <v>1104</v>
          </cell>
        </row>
      </sheetData>
      <sheetData sheetId="1">
        <row r="10">
          <cell r="D10">
            <v>58</v>
          </cell>
        </row>
      </sheetData>
      <sheetData sheetId="2">
        <row r="6">
          <cell r="H6">
            <v>896</v>
          </cell>
          <cell r="EH6">
            <v>6779</v>
          </cell>
          <cell r="EI6">
            <v>28681.239799999999</v>
          </cell>
        </row>
        <row r="50">
          <cell r="EH50">
            <v>1160</v>
          </cell>
          <cell r="EI50">
            <v>5042.0151299999989</v>
          </cell>
        </row>
        <row r="68">
          <cell r="EH68">
            <v>1351</v>
          </cell>
          <cell r="EI68">
            <v>6736.2332799999986</v>
          </cell>
        </row>
        <row r="90">
          <cell r="EH90">
            <v>1657</v>
          </cell>
          <cell r="EI90">
            <v>6952.4505099999997</v>
          </cell>
        </row>
        <row r="114">
          <cell r="EH114">
            <v>884</v>
          </cell>
          <cell r="EI114">
            <v>3690.0723600000001</v>
          </cell>
        </row>
        <row r="118">
          <cell r="EH118">
            <v>97</v>
          </cell>
          <cell r="EI118">
            <v>404.90612999999996</v>
          </cell>
        </row>
        <row r="123">
          <cell r="EH123">
            <v>816</v>
          </cell>
          <cell r="EI123">
            <v>4605.3327200000003</v>
          </cell>
        </row>
        <row r="170">
          <cell r="EH170">
            <v>2053</v>
          </cell>
          <cell r="EI170">
            <v>13041.809279999996</v>
          </cell>
        </row>
        <row r="209">
          <cell r="EH209">
            <v>0</v>
          </cell>
          <cell r="EI209">
            <v>0</v>
          </cell>
        </row>
        <row r="236">
          <cell r="EH236">
            <v>474</v>
          </cell>
          <cell r="EI236">
            <v>2687.4621199999997</v>
          </cell>
        </row>
        <row r="253">
          <cell r="EH253">
            <v>1852</v>
          </cell>
          <cell r="EI253">
            <v>1563.9095471999999</v>
          </cell>
        </row>
        <row r="254">
          <cell r="EH254">
            <v>453</v>
          </cell>
          <cell r="EI254">
            <v>382.53295079999998</v>
          </cell>
        </row>
        <row r="255">
          <cell r="EH255">
            <v>762</v>
          </cell>
          <cell r="EI255">
            <v>643.4660232</v>
          </cell>
        </row>
        <row r="256">
          <cell r="EH256">
            <v>0</v>
          </cell>
          <cell r="EI256">
            <v>0</v>
          </cell>
        </row>
        <row r="257">
          <cell r="EH257">
            <v>2368</v>
          </cell>
          <cell r="EI257">
            <v>1999.6424447999998</v>
          </cell>
        </row>
        <row r="258">
          <cell r="EH258">
            <v>0</v>
          </cell>
          <cell r="EI258">
            <v>0</v>
          </cell>
        </row>
        <row r="259">
          <cell r="EH259">
            <v>345</v>
          </cell>
          <cell r="EI259">
            <v>291.33304199999998</v>
          </cell>
        </row>
        <row r="260">
          <cell r="EH260">
            <v>241</v>
          </cell>
          <cell r="EI260">
            <v>203.51090759999997</v>
          </cell>
        </row>
        <row r="261">
          <cell r="EH261">
            <v>4000</v>
          </cell>
          <cell r="EI261">
            <v>3377.7743999999998</v>
          </cell>
        </row>
        <row r="263">
          <cell r="EH263">
            <v>2608</v>
          </cell>
          <cell r="EI263">
            <v>4132.06304</v>
          </cell>
        </row>
        <row r="264">
          <cell r="EH264">
            <v>0</v>
          </cell>
          <cell r="EI264">
            <v>0</v>
          </cell>
        </row>
        <row r="265">
          <cell r="EH265">
            <v>621</v>
          </cell>
          <cell r="EI265">
            <v>983.89997999999991</v>
          </cell>
        </row>
        <row r="266">
          <cell r="EH266">
            <v>0</v>
          </cell>
          <cell r="EI266">
            <v>0</v>
          </cell>
        </row>
        <row r="267">
          <cell r="EH267">
            <v>1660</v>
          </cell>
          <cell r="EI267">
            <v>2630.0708</v>
          </cell>
        </row>
        <row r="268">
          <cell r="EH268">
            <v>124</v>
          </cell>
          <cell r="EI268">
            <v>196.46312</v>
          </cell>
        </row>
        <row r="269">
          <cell r="EH269">
            <v>195</v>
          </cell>
          <cell r="EI269">
            <v>308.95410000000004</v>
          </cell>
        </row>
        <row r="270">
          <cell r="EH270">
            <v>271</v>
          </cell>
          <cell r="EI270">
            <v>429.36697999999996</v>
          </cell>
        </row>
        <row r="271">
          <cell r="EH271">
            <v>326</v>
          </cell>
          <cell r="EI271">
            <v>516.50788</v>
          </cell>
        </row>
        <row r="272">
          <cell r="EH272">
            <v>0</v>
          </cell>
          <cell r="EI272">
            <v>0</v>
          </cell>
        </row>
        <row r="273">
          <cell r="EH273">
            <v>0</v>
          </cell>
          <cell r="EI273">
            <v>0</v>
          </cell>
        </row>
        <row r="274">
          <cell r="EH274">
            <v>0</v>
          </cell>
          <cell r="EI274">
            <v>0</v>
          </cell>
        </row>
        <row r="275">
          <cell r="EH275">
            <v>309</v>
          </cell>
          <cell r="EI275">
            <v>489.57341999999989</v>
          </cell>
        </row>
        <row r="277">
          <cell r="EH277">
            <v>80</v>
          </cell>
          <cell r="EI277">
            <v>1122.15417776</v>
          </cell>
        </row>
        <row r="279">
          <cell r="EH279">
            <v>1022</v>
          </cell>
          <cell r="EI279">
            <v>3544.8580999999995</v>
          </cell>
        </row>
        <row r="280">
          <cell r="EH280">
            <v>69</v>
          </cell>
          <cell r="EI280">
            <v>239.32995</v>
          </cell>
        </row>
        <row r="283">
          <cell r="EH283">
            <v>2210</v>
          </cell>
          <cell r="EI283">
            <v>2277.3166000000001</v>
          </cell>
        </row>
        <row r="284">
          <cell r="EH284">
            <v>7352</v>
          </cell>
          <cell r="EI284">
            <v>7575.9419199999993</v>
          </cell>
        </row>
        <row r="304">
          <cell r="EH304">
            <v>22232</v>
          </cell>
          <cell r="EI304">
            <v>22909.186719999998</v>
          </cell>
        </row>
        <row r="305">
          <cell r="EH305">
            <v>26194</v>
          </cell>
          <cell r="EI305">
            <v>26991.86924</v>
          </cell>
        </row>
        <row r="306">
          <cell r="EH306">
            <v>12966</v>
          </cell>
          <cell r="EI306">
            <v>13360.944360000001</v>
          </cell>
        </row>
      </sheetData>
      <sheetData sheetId="3">
        <row r="9">
          <cell r="D9">
            <v>535</v>
          </cell>
        </row>
      </sheetData>
      <sheetData sheetId="4">
        <row r="64">
          <cell r="E64">
            <v>0</v>
          </cell>
          <cell r="EJ64">
            <v>200</v>
          </cell>
          <cell r="EK64">
            <v>6328.0579999999991</v>
          </cell>
        </row>
        <row r="78">
          <cell r="EJ78">
            <v>172</v>
          </cell>
          <cell r="EK78">
            <v>5442.1298800000004</v>
          </cell>
        </row>
        <row r="92">
          <cell r="EJ92">
            <v>190</v>
          </cell>
        </row>
        <row r="94">
          <cell r="EK94">
            <v>6011.6551000000009</v>
          </cell>
        </row>
        <row r="106">
          <cell r="EJ106">
            <v>359</v>
          </cell>
          <cell r="EK106">
            <v>11358.86411</v>
          </cell>
        </row>
      </sheetData>
      <sheetData sheetId="5">
        <row r="7">
          <cell r="D7">
            <v>713</v>
          </cell>
        </row>
      </sheetData>
      <sheetData sheetId="6">
        <row r="5">
          <cell r="D5">
            <v>494</v>
          </cell>
        </row>
      </sheetData>
      <sheetData sheetId="7">
        <row r="8">
          <cell r="D8">
            <v>290</v>
          </cell>
        </row>
      </sheetData>
      <sheetData sheetId="8">
        <row r="8">
          <cell r="D8">
            <v>438</v>
          </cell>
        </row>
      </sheetData>
      <sheetData sheetId="9">
        <row r="9">
          <cell r="D9">
            <v>376</v>
          </cell>
        </row>
      </sheetData>
      <sheetData sheetId="10">
        <row r="10">
          <cell r="D10">
            <v>13</v>
          </cell>
        </row>
      </sheetData>
      <sheetData sheetId="11">
        <row r="14">
          <cell r="D14">
            <v>0</v>
          </cell>
        </row>
      </sheetData>
      <sheetData sheetId="12">
        <row r="8">
          <cell r="D8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9">
          <cell r="D9">
            <v>111</v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661"/>
  <sheetViews>
    <sheetView tabSelected="1" topLeftCell="A9" zoomScale="70" zoomScaleNormal="70" zoomScaleSheetLayoutView="80" workbookViewId="0">
      <pane xSplit="3" ySplit="6" topLeftCell="D15" activePane="bottomRight" state="frozen"/>
      <selection activeCell="A9" sqref="A9"/>
      <selection pane="topRight" activeCell="D9" sqref="D9"/>
      <selection pane="bottomLeft" activeCell="A38" sqref="A38"/>
      <selection pane="bottomRight" activeCell="H20" sqref="H20"/>
    </sheetView>
  </sheetViews>
  <sheetFormatPr defaultRowHeight="17.25" customHeight="1" x14ac:dyDescent="0.25"/>
  <cols>
    <col min="1" max="1" width="24.7109375" style="60" customWidth="1"/>
    <col min="2" max="2" width="7.85546875" style="61" customWidth="1"/>
    <col min="3" max="3" width="43.5703125" style="62" customWidth="1"/>
    <col min="4" max="4" width="15.85546875" style="62" customWidth="1"/>
    <col min="5" max="5" width="18.28515625" style="61" customWidth="1"/>
    <col min="6" max="6" width="13.28515625" style="61" customWidth="1"/>
    <col min="7" max="7" width="16.7109375" style="61" customWidth="1"/>
    <col min="8" max="9" width="11.7109375" style="61" customWidth="1"/>
    <col min="10" max="10" width="14.7109375" style="61" customWidth="1"/>
    <col min="11" max="11" width="13.42578125" style="61" customWidth="1"/>
    <col min="12" max="12" width="14.42578125" style="61" customWidth="1"/>
    <col min="13" max="254" width="9.140625" style="61"/>
    <col min="255" max="255" width="40.7109375" style="61" customWidth="1"/>
    <col min="256" max="256" width="5.7109375" style="61" customWidth="1"/>
    <col min="257" max="257" width="13.28515625" style="61" customWidth="1"/>
    <col min="258" max="258" width="19" style="61" customWidth="1"/>
    <col min="259" max="259" width="15.28515625" style="61" customWidth="1"/>
    <col min="260" max="260" width="14.28515625" style="61" customWidth="1"/>
    <col min="261" max="261" width="13.7109375" style="61" customWidth="1"/>
    <col min="262" max="262" width="14.42578125" style="61" customWidth="1"/>
    <col min="263" max="263" width="12.7109375" style="61" customWidth="1"/>
    <col min="264" max="264" width="7.5703125" style="61" customWidth="1"/>
    <col min="265" max="265" width="11.7109375" style="61" customWidth="1"/>
    <col min="266" max="266" width="10.7109375" style="61" customWidth="1"/>
    <col min="267" max="267" width="10.28515625" style="61" customWidth="1"/>
    <col min="268" max="510" width="9.140625" style="61"/>
    <col min="511" max="511" width="40.7109375" style="61" customWidth="1"/>
    <col min="512" max="512" width="5.7109375" style="61" customWidth="1"/>
    <col min="513" max="513" width="13.28515625" style="61" customWidth="1"/>
    <col min="514" max="514" width="19" style="61" customWidth="1"/>
    <col min="515" max="515" width="15.28515625" style="61" customWidth="1"/>
    <col min="516" max="516" width="14.28515625" style="61" customWidth="1"/>
    <col min="517" max="517" width="13.7109375" style="61" customWidth="1"/>
    <col min="518" max="518" width="14.42578125" style="61" customWidth="1"/>
    <col min="519" max="519" width="12.7109375" style="61" customWidth="1"/>
    <col min="520" max="520" width="7.5703125" style="61" customWidth="1"/>
    <col min="521" max="521" width="11.7109375" style="61" customWidth="1"/>
    <col min="522" max="522" width="10.7109375" style="61" customWidth="1"/>
    <col min="523" max="523" width="10.28515625" style="61" customWidth="1"/>
    <col min="524" max="766" width="9.140625" style="61"/>
    <col min="767" max="767" width="40.7109375" style="61" customWidth="1"/>
    <col min="768" max="768" width="5.7109375" style="61" customWidth="1"/>
    <col min="769" max="769" width="13.28515625" style="61" customWidth="1"/>
    <col min="770" max="770" width="19" style="61" customWidth="1"/>
    <col min="771" max="771" width="15.28515625" style="61" customWidth="1"/>
    <col min="772" max="772" width="14.28515625" style="61" customWidth="1"/>
    <col min="773" max="773" width="13.7109375" style="61" customWidth="1"/>
    <col min="774" max="774" width="14.42578125" style="61" customWidth="1"/>
    <col min="775" max="775" width="12.7109375" style="61" customWidth="1"/>
    <col min="776" max="776" width="7.5703125" style="61" customWidth="1"/>
    <col min="777" max="777" width="11.7109375" style="61" customWidth="1"/>
    <col min="778" max="778" width="10.7109375" style="61" customWidth="1"/>
    <col min="779" max="779" width="10.28515625" style="61" customWidth="1"/>
    <col min="780" max="1022" width="9.140625" style="61"/>
    <col min="1023" max="1023" width="40.7109375" style="61" customWidth="1"/>
    <col min="1024" max="1024" width="5.7109375" style="61" customWidth="1"/>
    <col min="1025" max="1025" width="13.28515625" style="61" customWidth="1"/>
    <col min="1026" max="1026" width="19" style="61" customWidth="1"/>
    <col min="1027" max="1027" width="15.28515625" style="61" customWidth="1"/>
    <col min="1028" max="1028" width="14.28515625" style="61" customWidth="1"/>
    <col min="1029" max="1029" width="13.7109375" style="61" customWidth="1"/>
    <col min="1030" max="1030" width="14.42578125" style="61" customWidth="1"/>
    <col min="1031" max="1031" width="12.7109375" style="61" customWidth="1"/>
    <col min="1032" max="1032" width="7.5703125" style="61" customWidth="1"/>
    <col min="1033" max="1033" width="11.7109375" style="61" customWidth="1"/>
    <col min="1034" max="1034" width="10.7109375" style="61" customWidth="1"/>
    <col min="1035" max="1035" width="10.28515625" style="61" customWidth="1"/>
    <col min="1036" max="1278" width="9.140625" style="61"/>
    <col min="1279" max="1279" width="40.7109375" style="61" customWidth="1"/>
    <col min="1280" max="1280" width="5.7109375" style="61" customWidth="1"/>
    <col min="1281" max="1281" width="13.28515625" style="61" customWidth="1"/>
    <col min="1282" max="1282" width="19" style="61" customWidth="1"/>
    <col min="1283" max="1283" width="15.28515625" style="61" customWidth="1"/>
    <col min="1284" max="1284" width="14.28515625" style="61" customWidth="1"/>
    <col min="1285" max="1285" width="13.7109375" style="61" customWidth="1"/>
    <col min="1286" max="1286" width="14.42578125" style="61" customWidth="1"/>
    <col min="1287" max="1287" width="12.7109375" style="61" customWidth="1"/>
    <col min="1288" max="1288" width="7.5703125" style="61" customWidth="1"/>
    <col min="1289" max="1289" width="11.7109375" style="61" customWidth="1"/>
    <col min="1290" max="1290" width="10.7109375" style="61" customWidth="1"/>
    <col min="1291" max="1291" width="10.28515625" style="61" customWidth="1"/>
    <col min="1292" max="1534" width="9.140625" style="61"/>
    <col min="1535" max="1535" width="40.7109375" style="61" customWidth="1"/>
    <col min="1536" max="1536" width="5.7109375" style="61" customWidth="1"/>
    <col min="1537" max="1537" width="13.28515625" style="61" customWidth="1"/>
    <col min="1538" max="1538" width="19" style="61" customWidth="1"/>
    <col min="1539" max="1539" width="15.28515625" style="61" customWidth="1"/>
    <col min="1540" max="1540" width="14.28515625" style="61" customWidth="1"/>
    <col min="1541" max="1541" width="13.7109375" style="61" customWidth="1"/>
    <col min="1542" max="1542" width="14.42578125" style="61" customWidth="1"/>
    <col min="1543" max="1543" width="12.7109375" style="61" customWidth="1"/>
    <col min="1544" max="1544" width="7.5703125" style="61" customWidth="1"/>
    <col min="1545" max="1545" width="11.7109375" style="61" customWidth="1"/>
    <col min="1546" max="1546" width="10.7109375" style="61" customWidth="1"/>
    <col min="1547" max="1547" width="10.28515625" style="61" customWidth="1"/>
    <col min="1548" max="1790" width="9.140625" style="61"/>
    <col min="1791" max="1791" width="40.7109375" style="61" customWidth="1"/>
    <col min="1792" max="1792" width="5.7109375" style="61" customWidth="1"/>
    <col min="1793" max="1793" width="13.28515625" style="61" customWidth="1"/>
    <col min="1794" max="1794" width="19" style="61" customWidth="1"/>
    <col min="1795" max="1795" width="15.28515625" style="61" customWidth="1"/>
    <col min="1796" max="1796" width="14.28515625" style="61" customWidth="1"/>
    <col min="1797" max="1797" width="13.7109375" style="61" customWidth="1"/>
    <col min="1798" max="1798" width="14.42578125" style="61" customWidth="1"/>
    <col min="1799" max="1799" width="12.7109375" style="61" customWidth="1"/>
    <col min="1800" max="1800" width="7.5703125" style="61" customWidth="1"/>
    <col min="1801" max="1801" width="11.7109375" style="61" customWidth="1"/>
    <col min="1802" max="1802" width="10.7109375" style="61" customWidth="1"/>
    <col min="1803" max="1803" width="10.28515625" style="61" customWidth="1"/>
    <col min="1804" max="2046" width="9.140625" style="61"/>
    <col min="2047" max="2047" width="40.7109375" style="61" customWidth="1"/>
    <col min="2048" max="2048" width="5.7109375" style="61" customWidth="1"/>
    <col min="2049" max="2049" width="13.28515625" style="61" customWidth="1"/>
    <col min="2050" max="2050" width="19" style="61" customWidth="1"/>
    <col min="2051" max="2051" width="15.28515625" style="61" customWidth="1"/>
    <col min="2052" max="2052" width="14.28515625" style="61" customWidth="1"/>
    <col min="2053" max="2053" width="13.7109375" style="61" customWidth="1"/>
    <col min="2054" max="2054" width="14.42578125" style="61" customWidth="1"/>
    <col min="2055" max="2055" width="12.7109375" style="61" customWidth="1"/>
    <col min="2056" max="2056" width="7.5703125" style="61" customWidth="1"/>
    <col min="2057" max="2057" width="11.7109375" style="61" customWidth="1"/>
    <col min="2058" max="2058" width="10.7109375" style="61" customWidth="1"/>
    <col min="2059" max="2059" width="10.28515625" style="61" customWidth="1"/>
    <col min="2060" max="2302" width="9.140625" style="61"/>
    <col min="2303" max="2303" width="40.7109375" style="61" customWidth="1"/>
    <col min="2304" max="2304" width="5.7109375" style="61" customWidth="1"/>
    <col min="2305" max="2305" width="13.28515625" style="61" customWidth="1"/>
    <col min="2306" max="2306" width="19" style="61" customWidth="1"/>
    <col min="2307" max="2307" width="15.28515625" style="61" customWidth="1"/>
    <col min="2308" max="2308" width="14.28515625" style="61" customWidth="1"/>
    <col min="2309" max="2309" width="13.7109375" style="61" customWidth="1"/>
    <col min="2310" max="2310" width="14.42578125" style="61" customWidth="1"/>
    <col min="2311" max="2311" width="12.7109375" style="61" customWidth="1"/>
    <col min="2312" max="2312" width="7.5703125" style="61" customWidth="1"/>
    <col min="2313" max="2313" width="11.7109375" style="61" customWidth="1"/>
    <col min="2314" max="2314" width="10.7109375" style="61" customWidth="1"/>
    <col min="2315" max="2315" width="10.28515625" style="61" customWidth="1"/>
    <col min="2316" max="2558" width="9.140625" style="61"/>
    <col min="2559" max="2559" width="40.7109375" style="61" customWidth="1"/>
    <col min="2560" max="2560" width="5.7109375" style="61" customWidth="1"/>
    <col min="2561" max="2561" width="13.28515625" style="61" customWidth="1"/>
    <col min="2562" max="2562" width="19" style="61" customWidth="1"/>
    <col min="2563" max="2563" width="15.28515625" style="61" customWidth="1"/>
    <col min="2564" max="2564" width="14.28515625" style="61" customWidth="1"/>
    <col min="2565" max="2565" width="13.7109375" style="61" customWidth="1"/>
    <col min="2566" max="2566" width="14.42578125" style="61" customWidth="1"/>
    <col min="2567" max="2567" width="12.7109375" style="61" customWidth="1"/>
    <col min="2568" max="2568" width="7.5703125" style="61" customWidth="1"/>
    <col min="2569" max="2569" width="11.7109375" style="61" customWidth="1"/>
    <col min="2570" max="2570" width="10.7109375" style="61" customWidth="1"/>
    <col min="2571" max="2571" width="10.28515625" style="61" customWidth="1"/>
    <col min="2572" max="2814" width="9.140625" style="61"/>
    <col min="2815" max="2815" width="40.7109375" style="61" customWidth="1"/>
    <col min="2816" max="2816" width="5.7109375" style="61" customWidth="1"/>
    <col min="2817" max="2817" width="13.28515625" style="61" customWidth="1"/>
    <col min="2818" max="2818" width="19" style="61" customWidth="1"/>
    <col min="2819" max="2819" width="15.28515625" style="61" customWidth="1"/>
    <col min="2820" max="2820" width="14.28515625" style="61" customWidth="1"/>
    <col min="2821" max="2821" width="13.7109375" style="61" customWidth="1"/>
    <col min="2822" max="2822" width="14.42578125" style="61" customWidth="1"/>
    <col min="2823" max="2823" width="12.7109375" style="61" customWidth="1"/>
    <col min="2824" max="2824" width="7.5703125" style="61" customWidth="1"/>
    <col min="2825" max="2825" width="11.7109375" style="61" customWidth="1"/>
    <col min="2826" max="2826" width="10.7109375" style="61" customWidth="1"/>
    <col min="2827" max="2827" width="10.28515625" style="61" customWidth="1"/>
    <col min="2828" max="3070" width="9.140625" style="61"/>
    <col min="3071" max="3071" width="40.7109375" style="61" customWidth="1"/>
    <col min="3072" max="3072" width="5.7109375" style="61" customWidth="1"/>
    <col min="3073" max="3073" width="13.28515625" style="61" customWidth="1"/>
    <col min="3074" max="3074" width="19" style="61" customWidth="1"/>
    <col min="3075" max="3075" width="15.28515625" style="61" customWidth="1"/>
    <col min="3076" max="3076" width="14.28515625" style="61" customWidth="1"/>
    <col min="3077" max="3077" width="13.7109375" style="61" customWidth="1"/>
    <col min="3078" max="3078" width="14.42578125" style="61" customWidth="1"/>
    <col min="3079" max="3079" width="12.7109375" style="61" customWidth="1"/>
    <col min="3080" max="3080" width="7.5703125" style="61" customWidth="1"/>
    <col min="3081" max="3081" width="11.7109375" style="61" customWidth="1"/>
    <col min="3082" max="3082" width="10.7109375" style="61" customWidth="1"/>
    <col min="3083" max="3083" width="10.28515625" style="61" customWidth="1"/>
    <col min="3084" max="3326" width="9.140625" style="61"/>
    <col min="3327" max="3327" width="40.7109375" style="61" customWidth="1"/>
    <col min="3328" max="3328" width="5.7109375" style="61" customWidth="1"/>
    <col min="3329" max="3329" width="13.28515625" style="61" customWidth="1"/>
    <col min="3330" max="3330" width="19" style="61" customWidth="1"/>
    <col min="3331" max="3331" width="15.28515625" style="61" customWidth="1"/>
    <col min="3332" max="3332" width="14.28515625" style="61" customWidth="1"/>
    <col min="3333" max="3333" width="13.7109375" style="61" customWidth="1"/>
    <col min="3334" max="3334" width="14.42578125" style="61" customWidth="1"/>
    <col min="3335" max="3335" width="12.7109375" style="61" customWidth="1"/>
    <col min="3336" max="3336" width="7.5703125" style="61" customWidth="1"/>
    <col min="3337" max="3337" width="11.7109375" style="61" customWidth="1"/>
    <col min="3338" max="3338" width="10.7109375" style="61" customWidth="1"/>
    <col min="3339" max="3339" width="10.28515625" style="61" customWidth="1"/>
    <col min="3340" max="3582" width="9.140625" style="61"/>
    <col min="3583" max="3583" width="40.7109375" style="61" customWidth="1"/>
    <col min="3584" max="3584" width="5.7109375" style="61" customWidth="1"/>
    <col min="3585" max="3585" width="13.28515625" style="61" customWidth="1"/>
    <col min="3586" max="3586" width="19" style="61" customWidth="1"/>
    <col min="3587" max="3587" width="15.28515625" style="61" customWidth="1"/>
    <col min="3588" max="3588" width="14.28515625" style="61" customWidth="1"/>
    <col min="3589" max="3589" width="13.7109375" style="61" customWidth="1"/>
    <col min="3590" max="3590" width="14.42578125" style="61" customWidth="1"/>
    <col min="3591" max="3591" width="12.7109375" style="61" customWidth="1"/>
    <col min="3592" max="3592" width="7.5703125" style="61" customWidth="1"/>
    <col min="3593" max="3593" width="11.7109375" style="61" customWidth="1"/>
    <col min="3594" max="3594" width="10.7109375" style="61" customWidth="1"/>
    <col min="3595" max="3595" width="10.28515625" style="61" customWidth="1"/>
    <col min="3596" max="3838" width="9.140625" style="61"/>
    <col min="3839" max="3839" width="40.7109375" style="61" customWidth="1"/>
    <col min="3840" max="3840" width="5.7109375" style="61" customWidth="1"/>
    <col min="3841" max="3841" width="13.28515625" style="61" customWidth="1"/>
    <col min="3842" max="3842" width="19" style="61" customWidth="1"/>
    <col min="3843" max="3843" width="15.28515625" style="61" customWidth="1"/>
    <col min="3844" max="3844" width="14.28515625" style="61" customWidth="1"/>
    <col min="3845" max="3845" width="13.7109375" style="61" customWidth="1"/>
    <col min="3846" max="3846" width="14.42578125" style="61" customWidth="1"/>
    <col min="3847" max="3847" width="12.7109375" style="61" customWidth="1"/>
    <col min="3848" max="3848" width="7.5703125" style="61" customWidth="1"/>
    <col min="3849" max="3849" width="11.7109375" style="61" customWidth="1"/>
    <col min="3850" max="3850" width="10.7109375" style="61" customWidth="1"/>
    <col min="3851" max="3851" width="10.28515625" style="61" customWidth="1"/>
    <col min="3852" max="4094" width="9.140625" style="61"/>
    <col min="4095" max="4095" width="40.7109375" style="61" customWidth="1"/>
    <col min="4096" max="4096" width="5.7109375" style="61" customWidth="1"/>
    <col min="4097" max="4097" width="13.28515625" style="61" customWidth="1"/>
    <col min="4098" max="4098" width="19" style="61" customWidth="1"/>
    <col min="4099" max="4099" width="15.28515625" style="61" customWidth="1"/>
    <col min="4100" max="4100" width="14.28515625" style="61" customWidth="1"/>
    <col min="4101" max="4101" width="13.7109375" style="61" customWidth="1"/>
    <col min="4102" max="4102" width="14.42578125" style="61" customWidth="1"/>
    <col min="4103" max="4103" width="12.7109375" style="61" customWidth="1"/>
    <col min="4104" max="4104" width="7.5703125" style="61" customWidth="1"/>
    <col min="4105" max="4105" width="11.7109375" style="61" customWidth="1"/>
    <col min="4106" max="4106" width="10.7109375" style="61" customWidth="1"/>
    <col min="4107" max="4107" width="10.28515625" style="61" customWidth="1"/>
    <col min="4108" max="4350" width="9.140625" style="61"/>
    <col min="4351" max="4351" width="40.7109375" style="61" customWidth="1"/>
    <col min="4352" max="4352" width="5.7109375" style="61" customWidth="1"/>
    <col min="4353" max="4353" width="13.28515625" style="61" customWidth="1"/>
    <col min="4354" max="4354" width="19" style="61" customWidth="1"/>
    <col min="4355" max="4355" width="15.28515625" style="61" customWidth="1"/>
    <col min="4356" max="4356" width="14.28515625" style="61" customWidth="1"/>
    <col min="4357" max="4357" width="13.7109375" style="61" customWidth="1"/>
    <col min="4358" max="4358" width="14.42578125" style="61" customWidth="1"/>
    <col min="4359" max="4359" width="12.7109375" style="61" customWidth="1"/>
    <col min="4360" max="4360" width="7.5703125" style="61" customWidth="1"/>
    <col min="4361" max="4361" width="11.7109375" style="61" customWidth="1"/>
    <col min="4362" max="4362" width="10.7109375" style="61" customWidth="1"/>
    <col min="4363" max="4363" width="10.28515625" style="61" customWidth="1"/>
    <col min="4364" max="4606" width="9.140625" style="61"/>
    <col min="4607" max="4607" width="40.7109375" style="61" customWidth="1"/>
    <col min="4608" max="4608" width="5.7109375" style="61" customWidth="1"/>
    <col min="4609" max="4609" width="13.28515625" style="61" customWidth="1"/>
    <col min="4610" max="4610" width="19" style="61" customWidth="1"/>
    <col min="4611" max="4611" width="15.28515625" style="61" customWidth="1"/>
    <col min="4612" max="4612" width="14.28515625" style="61" customWidth="1"/>
    <col min="4613" max="4613" width="13.7109375" style="61" customWidth="1"/>
    <col min="4614" max="4614" width="14.42578125" style="61" customWidth="1"/>
    <col min="4615" max="4615" width="12.7109375" style="61" customWidth="1"/>
    <col min="4616" max="4616" width="7.5703125" style="61" customWidth="1"/>
    <col min="4617" max="4617" width="11.7109375" style="61" customWidth="1"/>
    <col min="4618" max="4618" width="10.7109375" style="61" customWidth="1"/>
    <col min="4619" max="4619" width="10.28515625" style="61" customWidth="1"/>
    <col min="4620" max="4862" width="9.140625" style="61"/>
    <col min="4863" max="4863" width="40.7109375" style="61" customWidth="1"/>
    <col min="4864" max="4864" width="5.7109375" style="61" customWidth="1"/>
    <col min="4865" max="4865" width="13.28515625" style="61" customWidth="1"/>
    <col min="4866" max="4866" width="19" style="61" customWidth="1"/>
    <col min="4867" max="4867" width="15.28515625" style="61" customWidth="1"/>
    <col min="4868" max="4868" width="14.28515625" style="61" customWidth="1"/>
    <col min="4869" max="4869" width="13.7109375" style="61" customWidth="1"/>
    <col min="4870" max="4870" width="14.42578125" style="61" customWidth="1"/>
    <col min="4871" max="4871" width="12.7109375" style="61" customWidth="1"/>
    <col min="4872" max="4872" width="7.5703125" style="61" customWidth="1"/>
    <col min="4873" max="4873" width="11.7109375" style="61" customWidth="1"/>
    <col min="4874" max="4874" width="10.7109375" style="61" customWidth="1"/>
    <col min="4875" max="4875" width="10.28515625" style="61" customWidth="1"/>
    <col min="4876" max="5118" width="9.140625" style="61"/>
    <col min="5119" max="5119" width="40.7109375" style="61" customWidth="1"/>
    <col min="5120" max="5120" width="5.7109375" style="61" customWidth="1"/>
    <col min="5121" max="5121" width="13.28515625" style="61" customWidth="1"/>
    <col min="5122" max="5122" width="19" style="61" customWidth="1"/>
    <col min="5123" max="5123" width="15.28515625" style="61" customWidth="1"/>
    <col min="5124" max="5124" width="14.28515625" style="61" customWidth="1"/>
    <col min="5125" max="5125" width="13.7109375" style="61" customWidth="1"/>
    <col min="5126" max="5126" width="14.42578125" style="61" customWidth="1"/>
    <col min="5127" max="5127" width="12.7109375" style="61" customWidth="1"/>
    <col min="5128" max="5128" width="7.5703125" style="61" customWidth="1"/>
    <col min="5129" max="5129" width="11.7109375" style="61" customWidth="1"/>
    <col min="5130" max="5130" width="10.7109375" style="61" customWidth="1"/>
    <col min="5131" max="5131" width="10.28515625" style="61" customWidth="1"/>
    <col min="5132" max="5374" width="9.140625" style="61"/>
    <col min="5375" max="5375" width="40.7109375" style="61" customWidth="1"/>
    <col min="5376" max="5376" width="5.7109375" style="61" customWidth="1"/>
    <col min="5377" max="5377" width="13.28515625" style="61" customWidth="1"/>
    <col min="5378" max="5378" width="19" style="61" customWidth="1"/>
    <col min="5379" max="5379" width="15.28515625" style="61" customWidth="1"/>
    <col min="5380" max="5380" width="14.28515625" style="61" customWidth="1"/>
    <col min="5381" max="5381" width="13.7109375" style="61" customWidth="1"/>
    <col min="5382" max="5382" width="14.42578125" style="61" customWidth="1"/>
    <col min="5383" max="5383" width="12.7109375" style="61" customWidth="1"/>
    <col min="5384" max="5384" width="7.5703125" style="61" customWidth="1"/>
    <col min="5385" max="5385" width="11.7109375" style="61" customWidth="1"/>
    <col min="5386" max="5386" width="10.7109375" style="61" customWidth="1"/>
    <col min="5387" max="5387" width="10.28515625" style="61" customWidth="1"/>
    <col min="5388" max="5630" width="9.140625" style="61"/>
    <col min="5631" max="5631" width="40.7109375" style="61" customWidth="1"/>
    <col min="5632" max="5632" width="5.7109375" style="61" customWidth="1"/>
    <col min="5633" max="5633" width="13.28515625" style="61" customWidth="1"/>
    <col min="5634" max="5634" width="19" style="61" customWidth="1"/>
    <col min="5635" max="5635" width="15.28515625" style="61" customWidth="1"/>
    <col min="5636" max="5636" width="14.28515625" style="61" customWidth="1"/>
    <col min="5637" max="5637" width="13.7109375" style="61" customWidth="1"/>
    <col min="5638" max="5638" width="14.42578125" style="61" customWidth="1"/>
    <col min="5639" max="5639" width="12.7109375" style="61" customWidth="1"/>
    <col min="5640" max="5640" width="7.5703125" style="61" customWidth="1"/>
    <col min="5641" max="5641" width="11.7109375" style="61" customWidth="1"/>
    <col min="5642" max="5642" width="10.7109375" style="61" customWidth="1"/>
    <col min="5643" max="5643" width="10.28515625" style="61" customWidth="1"/>
    <col min="5644" max="5886" width="9.140625" style="61"/>
    <col min="5887" max="5887" width="40.7109375" style="61" customWidth="1"/>
    <col min="5888" max="5888" width="5.7109375" style="61" customWidth="1"/>
    <col min="5889" max="5889" width="13.28515625" style="61" customWidth="1"/>
    <col min="5890" max="5890" width="19" style="61" customWidth="1"/>
    <col min="5891" max="5891" width="15.28515625" style="61" customWidth="1"/>
    <col min="5892" max="5892" width="14.28515625" style="61" customWidth="1"/>
    <col min="5893" max="5893" width="13.7109375" style="61" customWidth="1"/>
    <col min="5894" max="5894" width="14.42578125" style="61" customWidth="1"/>
    <col min="5895" max="5895" width="12.7109375" style="61" customWidth="1"/>
    <col min="5896" max="5896" width="7.5703125" style="61" customWidth="1"/>
    <col min="5897" max="5897" width="11.7109375" style="61" customWidth="1"/>
    <col min="5898" max="5898" width="10.7109375" style="61" customWidth="1"/>
    <col min="5899" max="5899" width="10.28515625" style="61" customWidth="1"/>
    <col min="5900" max="6142" width="9.140625" style="61"/>
    <col min="6143" max="6143" width="40.7109375" style="61" customWidth="1"/>
    <col min="6144" max="6144" width="5.7109375" style="61" customWidth="1"/>
    <col min="6145" max="6145" width="13.28515625" style="61" customWidth="1"/>
    <col min="6146" max="6146" width="19" style="61" customWidth="1"/>
    <col min="6147" max="6147" width="15.28515625" style="61" customWidth="1"/>
    <col min="6148" max="6148" width="14.28515625" style="61" customWidth="1"/>
    <col min="6149" max="6149" width="13.7109375" style="61" customWidth="1"/>
    <col min="6150" max="6150" width="14.42578125" style="61" customWidth="1"/>
    <col min="6151" max="6151" width="12.7109375" style="61" customWidth="1"/>
    <col min="6152" max="6152" width="7.5703125" style="61" customWidth="1"/>
    <col min="6153" max="6153" width="11.7109375" style="61" customWidth="1"/>
    <col min="6154" max="6154" width="10.7109375" style="61" customWidth="1"/>
    <col min="6155" max="6155" width="10.28515625" style="61" customWidth="1"/>
    <col min="6156" max="6398" width="9.140625" style="61"/>
    <col min="6399" max="6399" width="40.7109375" style="61" customWidth="1"/>
    <col min="6400" max="6400" width="5.7109375" style="61" customWidth="1"/>
    <col min="6401" max="6401" width="13.28515625" style="61" customWidth="1"/>
    <col min="6402" max="6402" width="19" style="61" customWidth="1"/>
    <col min="6403" max="6403" width="15.28515625" style="61" customWidth="1"/>
    <col min="6404" max="6404" width="14.28515625" style="61" customWidth="1"/>
    <col min="6405" max="6405" width="13.7109375" style="61" customWidth="1"/>
    <col min="6406" max="6406" width="14.42578125" style="61" customWidth="1"/>
    <col min="6407" max="6407" width="12.7109375" style="61" customWidth="1"/>
    <col min="6408" max="6408" width="7.5703125" style="61" customWidth="1"/>
    <col min="6409" max="6409" width="11.7109375" style="61" customWidth="1"/>
    <col min="6410" max="6410" width="10.7109375" style="61" customWidth="1"/>
    <col min="6411" max="6411" width="10.28515625" style="61" customWidth="1"/>
    <col min="6412" max="6654" width="9.140625" style="61"/>
    <col min="6655" max="6655" width="40.7109375" style="61" customWidth="1"/>
    <col min="6656" max="6656" width="5.7109375" style="61" customWidth="1"/>
    <col min="6657" max="6657" width="13.28515625" style="61" customWidth="1"/>
    <col min="6658" max="6658" width="19" style="61" customWidth="1"/>
    <col min="6659" max="6659" width="15.28515625" style="61" customWidth="1"/>
    <col min="6660" max="6660" width="14.28515625" style="61" customWidth="1"/>
    <col min="6661" max="6661" width="13.7109375" style="61" customWidth="1"/>
    <col min="6662" max="6662" width="14.42578125" style="61" customWidth="1"/>
    <col min="6663" max="6663" width="12.7109375" style="61" customWidth="1"/>
    <col min="6664" max="6664" width="7.5703125" style="61" customWidth="1"/>
    <col min="6665" max="6665" width="11.7109375" style="61" customWidth="1"/>
    <col min="6666" max="6666" width="10.7109375" style="61" customWidth="1"/>
    <col min="6667" max="6667" width="10.28515625" style="61" customWidth="1"/>
    <col min="6668" max="6910" width="9.140625" style="61"/>
    <col min="6911" max="6911" width="40.7109375" style="61" customWidth="1"/>
    <col min="6912" max="6912" width="5.7109375" style="61" customWidth="1"/>
    <col min="6913" max="6913" width="13.28515625" style="61" customWidth="1"/>
    <col min="6914" max="6914" width="19" style="61" customWidth="1"/>
    <col min="6915" max="6915" width="15.28515625" style="61" customWidth="1"/>
    <col min="6916" max="6916" width="14.28515625" style="61" customWidth="1"/>
    <col min="6917" max="6917" width="13.7109375" style="61" customWidth="1"/>
    <col min="6918" max="6918" width="14.42578125" style="61" customWidth="1"/>
    <col min="6919" max="6919" width="12.7109375" style="61" customWidth="1"/>
    <col min="6920" max="6920" width="7.5703125" style="61" customWidth="1"/>
    <col min="6921" max="6921" width="11.7109375" style="61" customWidth="1"/>
    <col min="6922" max="6922" width="10.7109375" style="61" customWidth="1"/>
    <col min="6923" max="6923" width="10.28515625" style="61" customWidth="1"/>
    <col min="6924" max="7166" width="9.140625" style="61"/>
    <col min="7167" max="7167" width="40.7109375" style="61" customWidth="1"/>
    <col min="7168" max="7168" width="5.7109375" style="61" customWidth="1"/>
    <col min="7169" max="7169" width="13.28515625" style="61" customWidth="1"/>
    <col min="7170" max="7170" width="19" style="61" customWidth="1"/>
    <col min="7171" max="7171" width="15.28515625" style="61" customWidth="1"/>
    <col min="7172" max="7172" width="14.28515625" style="61" customWidth="1"/>
    <col min="7173" max="7173" width="13.7109375" style="61" customWidth="1"/>
    <col min="7174" max="7174" width="14.42578125" style="61" customWidth="1"/>
    <col min="7175" max="7175" width="12.7109375" style="61" customWidth="1"/>
    <col min="7176" max="7176" width="7.5703125" style="61" customWidth="1"/>
    <col min="7177" max="7177" width="11.7109375" style="61" customWidth="1"/>
    <col min="7178" max="7178" width="10.7109375" style="61" customWidth="1"/>
    <col min="7179" max="7179" width="10.28515625" style="61" customWidth="1"/>
    <col min="7180" max="7422" width="9.140625" style="61"/>
    <col min="7423" max="7423" width="40.7109375" style="61" customWidth="1"/>
    <col min="7424" max="7424" width="5.7109375" style="61" customWidth="1"/>
    <col min="7425" max="7425" width="13.28515625" style="61" customWidth="1"/>
    <col min="7426" max="7426" width="19" style="61" customWidth="1"/>
    <col min="7427" max="7427" width="15.28515625" style="61" customWidth="1"/>
    <col min="7428" max="7428" width="14.28515625" style="61" customWidth="1"/>
    <col min="7429" max="7429" width="13.7109375" style="61" customWidth="1"/>
    <col min="7430" max="7430" width="14.42578125" style="61" customWidth="1"/>
    <col min="7431" max="7431" width="12.7109375" style="61" customWidth="1"/>
    <col min="7432" max="7432" width="7.5703125" style="61" customWidth="1"/>
    <col min="7433" max="7433" width="11.7109375" style="61" customWidth="1"/>
    <col min="7434" max="7434" width="10.7109375" style="61" customWidth="1"/>
    <col min="7435" max="7435" width="10.28515625" style="61" customWidth="1"/>
    <col min="7436" max="7678" width="9.140625" style="61"/>
    <col min="7679" max="7679" width="40.7109375" style="61" customWidth="1"/>
    <col min="7680" max="7680" width="5.7109375" style="61" customWidth="1"/>
    <col min="7681" max="7681" width="13.28515625" style="61" customWidth="1"/>
    <col min="7682" max="7682" width="19" style="61" customWidth="1"/>
    <col min="7683" max="7683" width="15.28515625" style="61" customWidth="1"/>
    <col min="7684" max="7684" width="14.28515625" style="61" customWidth="1"/>
    <col min="7685" max="7685" width="13.7109375" style="61" customWidth="1"/>
    <col min="7686" max="7686" width="14.42578125" style="61" customWidth="1"/>
    <col min="7687" max="7687" width="12.7109375" style="61" customWidth="1"/>
    <col min="7688" max="7688" width="7.5703125" style="61" customWidth="1"/>
    <col min="7689" max="7689" width="11.7109375" style="61" customWidth="1"/>
    <col min="7690" max="7690" width="10.7109375" style="61" customWidth="1"/>
    <col min="7691" max="7691" width="10.28515625" style="61" customWidth="1"/>
    <col min="7692" max="7934" width="9.140625" style="61"/>
    <col min="7935" max="7935" width="40.7109375" style="61" customWidth="1"/>
    <col min="7936" max="7936" width="5.7109375" style="61" customWidth="1"/>
    <col min="7937" max="7937" width="13.28515625" style="61" customWidth="1"/>
    <col min="7938" max="7938" width="19" style="61" customWidth="1"/>
    <col min="7939" max="7939" width="15.28515625" style="61" customWidth="1"/>
    <col min="7940" max="7940" width="14.28515625" style="61" customWidth="1"/>
    <col min="7941" max="7941" width="13.7109375" style="61" customWidth="1"/>
    <col min="7942" max="7942" width="14.42578125" style="61" customWidth="1"/>
    <col min="7943" max="7943" width="12.7109375" style="61" customWidth="1"/>
    <col min="7944" max="7944" width="7.5703125" style="61" customWidth="1"/>
    <col min="7945" max="7945" width="11.7109375" style="61" customWidth="1"/>
    <col min="7946" max="7946" width="10.7109375" style="61" customWidth="1"/>
    <col min="7947" max="7947" width="10.28515625" style="61" customWidth="1"/>
    <col min="7948" max="8190" width="9.140625" style="61"/>
    <col min="8191" max="8191" width="40.7109375" style="61" customWidth="1"/>
    <col min="8192" max="8192" width="5.7109375" style="61" customWidth="1"/>
    <col min="8193" max="8193" width="13.28515625" style="61" customWidth="1"/>
    <col min="8194" max="8194" width="19" style="61" customWidth="1"/>
    <col min="8195" max="8195" width="15.28515625" style="61" customWidth="1"/>
    <col min="8196" max="8196" width="14.28515625" style="61" customWidth="1"/>
    <col min="8197" max="8197" width="13.7109375" style="61" customWidth="1"/>
    <col min="8198" max="8198" width="14.42578125" style="61" customWidth="1"/>
    <col min="8199" max="8199" width="12.7109375" style="61" customWidth="1"/>
    <col min="8200" max="8200" width="7.5703125" style="61" customWidth="1"/>
    <col min="8201" max="8201" width="11.7109375" style="61" customWidth="1"/>
    <col min="8202" max="8202" width="10.7109375" style="61" customWidth="1"/>
    <col min="8203" max="8203" width="10.28515625" style="61" customWidth="1"/>
    <col min="8204" max="8446" width="9.140625" style="61"/>
    <col min="8447" max="8447" width="40.7109375" style="61" customWidth="1"/>
    <col min="8448" max="8448" width="5.7109375" style="61" customWidth="1"/>
    <col min="8449" max="8449" width="13.28515625" style="61" customWidth="1"/>
    <col min="8450" max="8450" width="19" style="61" customWidth="1"/>
    <col min="8451" max="8451" width="15.28515625" style="61" customWidth="1"/>
    <col min="8452" max="8452" width="14.28515625" style="61" customWidth="1"/>
    <col min="8453" max="8453" width="13.7109375" style="61" customWidth="1"/>
    <col min="8454" max="8454" width="14.42578125" style="61" customWidth="1"/>
    <col min="8455" max="8455" width="12.7109375" style="61" customWidth="1"/>
    <col min="8456" max="8456" width="7.5703125" style="61" customWidth="1"/>
    <col min="8457" max="8457" width="11.7109375" style="61" customWidth="1"/>
    <col min="8458" max="8458" width="10.7109375" style="61" customWidth="1"/>
    <col min="8459" max="8459" width="10.28515625" style="61" customWidth="1"/>
    <col min="8460" max="8702" width="9.140625" style="61"/>
    <col min="8703" max="8703" width="40.7109375" style="61" customWidth="1"/>
    <col min="8704" max="8704" width="5.7109375" style="61" customWidth="1"/>
    <col min="8705" max="8705" width="13.28515625" style="61" customWidth="1"/>
    <col min="8706" max="8706" width="19" style="61" customWidth="1"/>
    <col min="8707" max="8707" width="15.28515625" style="61" customWidth="1"/>
    <col min="8708" max="8708" width="14.28515625" style="61" customWidth="1"/>
    <col min="8709" max="8709" width="13.7109375" style="61" customWidth="1"/>
    <col min="8710" max="8710" width="14.42578125" style="61" customWidth="1"/>
    <col min="8711" max="8711" width="12.7109375" style="61" customWidth="1"/>
    <col min="8712" max="8712" width="7.5703125" style="61" customWidth="1"/>
    <col min="8713" max="8713" width="11.7109375" style="61" customWidth="1"/>
    <col min="8714" max="8714" width="10.7109375" style="61" customWidth="1"/>
    <col min="8715" max="8715" width="10.28515625" style="61" customWidth="1"/>
    <col min="8716" max="8958" width="9.140625" style="61"/>
    <col min="8959" max="8959" width="40.7109375" style="61" customWidth="1"/>
    <col min="8960" max="8960" width="5.7109375" style="61" customWidth="1"/>
    <col min="8961" max="8961" width="13.28515625" style="61" customWidth="1"/>
    <col min="8962" max="8962" width="19" style="61" customWidth="1"/>
    <col min="8963" max="8963" width="15.28515625" style="61" customWidth="1"/>
    <col min="8964" max="8964" width="14.28515625" style="61" customWidth="1"/>
    <col min="8965" max="8965" width="13.7109375" style="61" customWidth="1"/>
    <col min="8966" max="8966" width="14.42578125" style="61" customWidth="1"/>
    <col min="8967" max="8967" width="12.7109375" style="61" customWidth="1"/>
    <col min="8968" max="8968" width="7.5703125" style="61" customWidth="1"/>
    <col min="8969" max="8969" width="11.7109375" style="61" customWidth="1"/>
    <col min="8970" max="8970" width="10.7109375" style="61" customWidth="1"/>
    <col min="8971" max="8971" width="10.28515625" style="61" customWidth="1"/>
    <col min="8972" max="9214" width="9.140625" style="61"/>
    <col min="9215" max="9215" width="40.7109375" style="61" customWidth="1"/>
    <col min="9216" max="9216" width="5.7109375" style="61" customWidth="1"/>
    <col min="9217" max="9217" width="13.28515625" style="61" customWidth="1"/>
    <col min="9218" max="9218" width="19" style="61" customWidth="1"/>
    <col min="9219" max="9219" width="15.28515625" style="61" customWidth="1"/>
    <col min="9220" max="9220" width="14.28515625" style="61" customWidth="1"/>
    <col min="9221" max="9221" width="13.7109375" style="61" customWidth="1"/>
    <col min="9222" max="9222" width="14.42578125" style="61" customWidth="1"/>
    <col min="9223" max="9223" width="12.7109375" style="61" customWidth="1"/>
    <col min="9224" max="9224" width="7.5703125" style="61" customWidth="1"/>
    <col min="9225" max="9225" width="11.7109375" style="61" customWidth="1"/>
    <col min="9226" max="9226" width="10.7109375" style="61" customWidth="1"/>
    <col min="9227" max="9227" width="10.28515625" style="61" customWidth="1"/>
    <col min="9228" max="9470" width="9.140625" style="61"/>
    <col min="9471" max="9471" width="40.7109375" style="61" customWidth="1"/>
    <col min="9472" max="9472" width="5.7109375" style="61" customWidth="1"/>
    <col min="9473" max="9473" width="13.28515625" style="61" customWidth="1"/>
    <col min="9474" max="9474" width="19" style="61" customWidth="1"/>
    <col min="9475" max="9475" width="15.28515625" style="61" customWidth="1"/>
    <col min="9476" max="9476" width="14.28515625" style="61" customWidth="1"/>
    <col min="9477" max="9477" width="13.7109375" style="61" customWidth="1"/>
    <col min="9478" max="9478" width="14.42578125" style="61" customWidth="1"/>
    <col min="9479" max="9479" width="12.7109375" style="61" customWidth="1"/>
    <col min="9480" max="9480" width="7.5703125" style="61" customWidth="1"/>
    <col min="9481" max="9481" width="11.7109375" style="61" customWidth="1"/>
    <col min="9482" max="9482" width="10.7109375" style="61" customWidth="1"/>
    <col min="9483" max="9483" width="10.28515625" style="61" customWidth="1"/>
    <col min="9484" max="9726" width="9.140625" style="61"/>
    <col min="9727" max="9727" width="40.7109375" style="61" customWidth="1"/>
    <col min="9728" max="9728" width="5.7109375" style="61" customWidth="1"/>
    <col min="9729" max="9729" width="13.28515625" style="61" customWidth="1"/>
    <col min="9730" max="9730" width="19" style="61" customWidth="1"/>
    <col min="9731" max="9731" width="15.28515625" style="61" customWidth="1"/>
    <col min="9732" max="9732" width="14.28515625" style="61" customWidth="1"/>
    <col min="9733" max="9733" width="13.7109375" style="61" customWidth="1"/>
    <col min="9734" max="9734" width="14.42578125" style="61" customWidth="1"/>
    <col min="9735" max="9735" width="12.7109375" style="61" customWidth="1"/>
    <col min="9736" max="9736" width="7.5703125" style="61" customWidth="1"/>
    <col min="9737" max="9737" width="11.7109375" style="61" customWidth="1"/>
    <col min="9738" max="9738" width="10.7109375" style="61" customWidth="1"/>
    <col min="9739" max="9739" width="10.28515625" style="61" customWidth="1"/>
    <col min="9740" max="9982" width="9.140625" style="61"/>
    <col min="9983" max="9983" width="40.7109375" style="61" customWidth="1"/>
    <col min="9984" max="9984" width="5.7109375" style="61" customWidth="1"/>
    <col min="9985" max="9985" width="13.28515625" style="61" customWidth="1"/>
    <col min="9986" max="9986" width="19" style="61" customWidth="1"/>
    <col min="9987" max="9987" width="15.28515625" style="61" customWidth="1"/>
    <col min="9988" max="9988" width="14.28515625" style="61" customWidth="1"/>
    <col min="9989" max="9989" width="13.7109375" style="61" customWidth="1"/>
    <col min="9990" max="9990" width="14.42578125" style="61" customWidth="1"/>
    <col min="9991" max="9991" width="12.7109375" style="61" customWidth="1"/>
    <col min="9992" max="9992" width="7.5703125" style="61" customWidth="1"/>
    <col min="9993" max="9993" width="11.7109375" style="61" customWidth="1"/>
    <col min="9994" max="9994" width="10.7109375" style="61" customWidth="1"/>
    <col min="9995" max="9995" width="10.28515625" style="61" customWidth="1"/>
    <col min="9996" max="10238" width="9.140625" style="61"/>
    <col min="10239" max="10239" width="40.7109375" style="61" customWidth="1"/>
    <col min="10240" max="10240" width="5.7109375" style="61" customWidth="1"/>
    <col min="10241" max="10241" width="13.28515625" style="61" customWidth="1"/>
    <col min="10242" max="10242" width="19" style="61" customWidth="1"/>
    <col min="10243" max="10243" width="15.28515625" style="61" customWidth="1"/>
    <col min="10244" max="10244" width="14.28515625" style="61" customWidth="1"/>
    <col min="10245" max="10245" width="13.7109375" style="61" customWidth="1"/>
    <col min="10246" max="10246" width="14.42578125" style="61" customWidth="1"/>
    <col min="10247" max="10247" width="12.7109375" style="61" customWidth="1"/>
    <col min="10248" max="10248" width="7.5703125" style="61" customWidth="1"/>
    <col min="10249" max="10249" width="11.7109375" style="61" customWidth="1"/>
    <col min="10250" max="10250" width="10.7109375" style="61" customWidth="1"/>
    <col min="10251" max="10251" width="10.28515625" style="61" customWidth="1"/>
    <col min="10252" max="10494" width="9.140625" style="61"/>
    <col min="10495" max="10495" width="40.7109375" style="61" customWidth="1"/>
    <col min="10496" max="10496" width="5.7109375" style="61" customWidth="1"/>
    <col min="10497" max="10497" width="13.28515625" style="61" customWidth="1"/>
    <col min="10498" max="10498" width="19" style="61" customWidth="1"/>
    <col min="10499" max="10499" width="15.28515625" style="61" customWidth="1"/>
    <col min="10500" max="10500" width="14.28515625" style="61" customWidth="1"/>
    <col min="10501" max="10501" width="13.7109375" style="61" customWidth="1"/>
    <col min="10502" max="10502" width="14.42578125" style="61" customWidth="1"/>
    <col min="10503" max="10503" width="12.7109375" style="61" customWidth="1"/>
    <col min="10504" max="10504" width="7.5703125" style="61" customWidth="1"/>
    <col min="10505" max="10505" width="11.7109375" style="61" customWidth="1"/>
    <col min="10506" max="10506" width="10.7109375" style="61" customWidth="1"/>
    <col min="10507" max="10507" width="10.28515625" style="61" customWidth="1"/>
    <col min="10508" max="10750" width="9.140625" style="61"/>
    <col min="10751" max="10751" width="40.7109375" style="61" customWidth="1"/>
    <col min="10752" max="10752" width="5.7109375" style="61" customWidth="1"/>
    <col min="10753" max="10753" width="13.28515625" style="61" customWidth="1"/>
    <col min="10754" max="10754" width="19" style="61" customWidth="1"/>
    <col min="10755" max="10755" width="15.28515625" style="61" customWidth="1"/>
    <col min="10756" max="10756" width="14.28515625" style="61" customWidth="1"/>
    <col min="10757" max="10757" width="13.7109375" style="61" customWidth="1"/>
    <col min="10758" max="10758" width="14.42578125" style="61" customWidth="1"/>
    <col min="10759" max="10759" width="12.7109375" style="61" customWidth="1"/>
    <col min="10760" max="10760" width="7.5703125" style="61" customWidth="1"/>
    <col min="10761" max="10761" width="11.7109375" style="61" customWidth="1"/>
    <col min="10762" max="10762" width="10.7109375" style="61" customWidth="1"/>
    <col min="10763" max="10763" width="10.28515625" style="61" customWidth="1"/>
    <col min="10764" max="11006" width="9.140625" style="61"/>
    <col min="11007" max="11007" width="40.7109375" style="61" customWidth="1"/>
    <col min="11008" max="11008" width="5.7109375" style="61" customWidth="1"/>
    <col min="11009" max="11009" width="13.28515625" style="61" customWidth="1"/>
    <col min="11010" max="11010" width="19" style="61" customWidth="1"/>
    <col min="11011" max="11011" width="15.28515625" style="61" customWidth="1"/>
    <col min="11012" max="11012" width="14.28515625" style="61" customWidth="1"/>
    <col min="11013" max="11013" width="13.7109375" style="61" customWidth="1"/>
    <col min="11014" max="11014" width="14.42578125" style="61" customWidth="1"/>
    <col min="11015" max="11015" width="12.7109375" style="61" customWidth="1"/>
    <col min="11016" max="11016" width="7.5703125" style="61" customWidth="1"/>
    <col min="11017" max="11017" width="11.7109375" style="61" customWidth="1"/>
    <col min="11018" max="11018" width="10.7109375" style="61" customWidth="1"/>
    <col min="11019" max="11019" width="10.28515625" style="61" customWidth="1"/>
    <col min="11020" max="11262" width="9.140625" style="61"/>
    <col min="11263" max="11263" width="40.7109375" style="61" customWidth="1"/>
    <col min="11264" max="11264" width="5.7109375" style="61" customWidth="1"/>
    <col min="11265" max="11265" width="13.28515625" style="61" customWidth="1"/>
    <col min="11266" max="11266" width="19" style="61" customWidth="1"/>
    <col min="11267" max="11267" width="15.28515625" style="61" customWidth="1"/>
    <col min="11268" max="11268" width="14.28515625" style="61" customWidth="1"/>
    <col min="11269" max="11269" width="13.7109375" style="61" customWidth="1"/>
    <col min="11270" max="11270" width="14.42578125" style="61" customWidth="1"/>
    <col min="11271" max="11271" width="12.7109375" style="61" customWidth="1"/>
    <col min="11272" max="11272" width="7.5703125" style="61" customWidth="1"/>
    <col min="11273" max="11273" width="11.7109375" style="61" customWidth="1"/>
    <col min="11274" max="11274" width="10.7109375" style="61" customWidth="1"/>
    <col min="11275" max="11275" width="10.28515625" style="61" customWidth="1"/>
    <col min="11276" max="11518" width="9.140625" style="61"/>
    <col min="11519" max="11519" width="40.7109375" style="61" customWidth="1"/>
    <col min="11520" max="11520" width="5.7109375" style="61" customWidth="1"/>
    <col min="11521" max="11521" width="13.28515625" style="61" customWidth="1"/>
    <col min="11522" max="11522" width="19" style="61" customWidth="1"/>
    <col min="11523" max="11523" width="15.28515625" style="61" customWidth="1"/>
    <col min="11524" max="11524" width="14.28515625" style="61" customWidth="1"/>
    <col min="11525" max="11525" width="13.7109375" style="61" customWidth="1"/>
    <col min="11526" max="11526" width="14.42578125" style="61" customWidth="1"/>
    <col min="11527" max="11527" width="12.7109375" style="61" customWidth="1"/>
    <col min="11528" max="11528" width="7.5703125" style="61" customWidth="1"/>
    <col min="11529" max="11529" width="11.7109375" style="61" customWidth="1"/>
    <col min="11530" max="11530" width="10.7109375" style="61" customWidth="1"/>
    <col min="11531" max="11531" width="10.28515625" style="61" customWidth="1"/>
    <col min="11532" max="11774" width="9.140625" style="61"/>
    <col min="11775" max="11775" width="40.7109375" style="61" customWidth="1"/>
    <col min="11776" max="11776" width="5.7109375" style="61" customWidth="1"/>
    <col min="11777" max="11777" width="13.28515625" style="61" customWidth="1"/>
    <col min="11778" max="11778" width="19" style="61" customWidth="1"/>
    <col min="11779" max="11779" width="15.28515625" style="61" customWidth="1"/>
    <col min="11780" max="11780" width="14.28515625" style="61" customWidth="1"/>
    <col min="11781" max="11781" width="13.7109375" style="61" customWidth="1"/>
    <col min="11782" max="11782" width="14.42578125" style="61" customWidth="1"/>
    <col min="11783" max="11783" width="12.7109375" style="61" customWidth="1"/>
    <col min="11784" max="11784" width="7.5703125" style="61" customWidth="1"/>
    <col min="11785" max="11785" width="11.7109375" style="61" customWidth="1"/>
    <col min="11786" max="11786" width="10.7109375" style="61" customWidth="1"/>
    <col min="11787" max="11787" width="10.28515625" style="61" customWidth="1"/>
    <col min="11788" max="12030" width="9.140625" style="61"/>
    <col min="12031" max="12031" width="40.7109375" style="61" customWidth="1"/>
    <col min="12032" max="12032" width="5.7109375" style="61" customWidth="1"/>
    <col min="12033" max="12033" width="13.28515625" style="61" customWidth="1"/>
    <col min="12034" max="12034" width="19" style="61" customWidth="1"/>
    <col min="12035" max="12035" width="15.28515625" style="61" customWidth="1"/>
    <col min="12036" max="12036" width="14.28515625" style="61" customWidth="1"/>
    <col min="12037" max="12037" width="13.7109375" style="61" customWidth="1"/>
    <col min="12038" max="12038" width="14.42578125" style="61" customWidth="1"/>
    <col min="12039" max="12039" width="12.7109375" style="61" customWidth="1"/>
    <col min="12040" max="12040" width="7.5703125" style="61" customWidth="1"/>
    <col min="12041" max="12041" width="11.7109375" style="61" customWidth="1"/>
    <col min="12042" max="12042" width="10.7109375" style="61" customWidth="1"/>
    <col min="12043" max="12043" width="10.28515625" style="61" customWidth="1"/>
    <col min="12044" max="12286" width="9.140625" style="61"/>
    <col min="12287" max="12287" width="40.7109375" style="61" customWidth="1"/>
    <col min="12288" max="12288" width="5.7109375" style="61" customWidth="1"/>
    <col min="12289" max="12289" width="13.28515625" style="61" customWidth="1"/>
    <col min="12290" max="12290" width="19" style="61" customWidth="1"/>
    <col min="12291" max="12291" width="15.28515625" style="61" customWidth="1"/>
    <col min="12292" max="12292" width="14.28515625" style="61" customWidth="1"/>
    <col min="12293" max="12293" width="13.7109375" style="61" customWidth="1"/>
    <col min="12294" max="12294" width="14.42578125" style="61" customWidth="1"/>
    <col min="12295" max="12295" width="12.7109375" style="61" customWidth="1"/>
    <col min="12296" max="12296" width="7.5703125" style="61" customWidth="1"/>
    <col min="12297" max="12297" width="11.7109375" style="61" customWidth="1"/>
    <col min="12298" max="12298" width="10.7109375" style="61" customWidth="1"/>
    <col min="12299" max="12299" width="10.28515625" style="61" customWidth="1"/>
    <col min="12300" max="12542" width="9.140625" style="61"/>
    <col min="12543" max="12543" width="40.7109375" style="61" customWidth="1"/>
    <col min="12544" max="12544" width="5.7109375" style="61" customWidth="1"/>
    <col min="12545" max="12545" width="13.28515625" style="61" customWidth="1"/>
    <col min="12546" max="12546" width="19" style="61" customWidth="1"/>
    <col min="12547" max="12547" width="15.28515625" style="61" customWidth="1"/>
    <col min="12548" max="12548" width="14.28515625" style="61" customWidth="1"/>
    <col min="12549" max="12549" width="13.7109375" style="61" customWidth="1"/>
    <col min="12550" max="12550" width="14.42578125" style="61" customWidth="1"/>
    <col min="12551" max="12551" width="12.7109375" style="61" customWidth="1"/>
    <col min="12552" max="12552" width="7.5703125" style="61" customWidth="1"/>
    <col min="12553" max="12553" width="11.7109375" style="61" customWidth="1"/>
    <col min="12554" max="12554" width="10.7109375" style="61" customWidth="1"/>
    <col min="12555" max="12555" width="10.28515625" style="61" customWidth="1"/>
    <col min="12556" max="12798" width="9.140625" style="61"/>
    <col min="12799" max="12799" width="40.7109375" style="61" customWidth="1"/>
    <col min="12800" max="12800" width="5.7109375" style="61" customWidth="1"/>
    <col min="12801" max="12801" width="13.28515625" style="61" customWidth="1"/>
    <col min="12802" max="12802" width="19" style="61" customWidth="1"/>
    <col min="12803" max="12803" width="15.28515625" style="61" customWidth="1"/>
    <col min="12804" max="12804" width="14.28515625" style="61" customWidth="1"/>
    <col min="12805" max="12805" width="13.7109375" style="61" customWidth="1"/>
    <col min="12806" max="12806" width="14.42578125" style="61" customWidth="1"/>
    <col min="12807" max="12807" width="12.7109375" style="61" customWidth="1"/>
    <col min="12808" max="12808" width="7.5703125" style="61" customWidth="1"/>
    <col min="12809" max="12809" width="11.7109375" style="61" customWidth="1"/>
    <col min="12810" max="12810" width="10.7109375" style="61" customWidth="1"/>
    <col min="12811" max="12811" width="10.28515625" style="61" customWidth="1"/>
    <col min="12812" max="13054" width="9.140625" style="61"/>
    <col min="13055" max="13055" width="40.7109375" style="61" customWidth="1"/>
    <col min="13056" max="13056" width="5.7109375" style="61" customWidth="1"/>
    <col min="13057" max="13057" width="13.28515625" style="61" customWidth="1"/>
    <col min="13058" max="13058" width="19" style="61" customWidth="1"/>
    <col min="13059" max="13059" width="15.28515625" style="61" customWidth="1"/>
    <col min="13060" max="13060" width="14.28515625" style="61" customWidth="1"/>
    <col min="13061" max="13061" width="13.7109375" style="61" customWidth="1"/>
    <col min="13062" max="13062" width="14.42578125" style="61" customWidth="1"/>
    <col min="13063" max="13063" width="12.7109375" style="61" customWidth="1"/>
    <col min="13064" max="13064" width="7.5703125" style="61" customWidth="1"/>
    <col min="13065" max="13065" width="11.7109375" style="61" customWidth="1"/>
    <col min="13066" max="13066" width="10.7109375" style="61" customWidth="1"/>
    <col min="13067" max="13067" width="10.28515625" style="61" customWidth="1"/>
    <col min="13068" max="13310" width="9.140625" style="61"/>
    <col min="13311" max="13311" width="40.7109375" style="61" customWidth="1"/>
    <col min="13312" max="13312" width="5.7109375" style="61" customWidth="1"/>
    <col min="13313" max="13313" width="13.28515625" style="61" customWidth="1"/>
    <col min="13314" max="13314" width="19" style="61" customWidth="1"/>
    <col min="13315" max="13315" width="15.28515625" style="61" customWidth="1"/>
    <col min="13316" max="13316" width="14.28515625" style="61" customWidth="1"/>
    <col min="13317" max="13317" width="13.7109375" style="61" customWidth="1"/>
    <col min="13318" max="13318" width="14.42578125" style="61" customWidth="1"/>
    <col min="13319" max="13319" width="12.7109375" style="61" customWidth="1"/>
    <col min="13320" max="13320" width="7.5703125" style="61" customWidth="1"/>
    <col min="13321" max="13321" width="11.7109375" style="61" customWidth="1"/>
    <col min="13322" max="13322" width="10.7109375" style="61" customWidth="1"/>
    <col min="13323" max="13323" width="10.28515625" style="61" customWidth="1"/>
    <col min="13324" max="13566" width="9.140625" style="61"/>
    <col min="13567" max="13567" width="40.7109375" style="61" customWidth="1"/>
    <col min="13568" max="13568" width="5.7109375" style="61" customWidth="1"/>
    <col min="13569" max="13569" width="13.28515625" style="61" customWidth="1"/>
    <col min="13570" max="13570" width="19" style="61" customWidth="1"/>
    <col min="13571" max="13571" width="15.28515625" style="61" customWidth="1"/>
    <col min="13572" max="13572" width="14.28515625" style="61" customWidth="1"/>
    <col min="13573" max="13573" width="13.7109375" style="61" customWidth="1"/>
    <col min="13574" max="13574" width="14.42578125" style="61" customWidth="1"/>
    <col min="13575" max="13575" width="12.7109375" style="61" customWidth="1"/>
    <col min="13576" max="13576" width="7.5703125" style="61" customWidth="1"/>
    <col min="13577" max="13577" width="11.7109375" style="61" customWidth="1"/>
    <col min="13578" max="13578" width="10.7109375" style="61" customWidth="1"/>
    <col min="13579" max="13579" width="10.28515625" style="61" customWidth="1"/>
    <col min="13580" max="13822" width="9.140625" style="61"/>
    <col min="13823" max="13823" width="40.7109375" style="61" customWidth="1"/>
    <col min="13824" max="13824" width="5.7109375" style="61" customWidth="1"/>
    <col min="13825" max="13825" width="13.28515625" style="61" customWidth="1"/>
    <col min="13826" max="13826" width="19" style="61" customWidth="1"/>
    <col min="13827" max="13827" width="15.28515625" style="61" customWidth="1"/>
    <col min="13828" max="13828" width="14.28515625" style="61" customWidth="1"/>
    <col min="13829" max="13829" width="13.7109375" style="61" customWidth="1"/>
    <col min="13830" max="13830" width="14.42578125" style="61" customWidth="1"/>
    <col min="13831" max="13831" width="12.7109375" style="61" customWidth="1"/>
    <col min="13832" max="13832" width="7.5703125" style="61" customWidth="1"/>
    <col min="13833" max="13833" width="11.7109375" style="61" customWidth="1"/>
    <col min="13834" max="13834" width="10.7109375" style="61" customWidth="1"/>
    <col min="13835" max="13835" width="10.28515625" style="61" customWidth="1"/>
    <col min="13836" max="14078" width="9.140625" style="61"/>
    <col min="14079" max="14079" width="40.7109375" style="61" customWidth="1"/>
    <col min="14080" max="14080" width="5.7109375" style="61" customWidth="1"/>
    <col min="14081" max="14081" width="13.28515625" style="61" customWidth="1"/>
    <col min="14082" max="14082" width="19" style="61" customWidth="1"/>
    <col min="14083" max="14083" width="15.28515625" style="61" customWidth="1"/>
    <col min="14084" max="14084" width="14.28515625" style="61" customWidth="1"/>
    <col min="14085" max="14085" width="13.7109375" style="61" customWidth="1"/>
    <col min="14086" max="14086" width="14.42578125" style="61" customWidth="1"/>
    <col min="14087" max="14087" width="12.7109375" style="61" customWidth="1"/>
    <col min="14088" max="14088" width="7.5703125" style="61" customWidth="1"/>
    <col min="14089" max="14089" width="11.7109375" style="61" customWidth="1"/>
    <col min="14090" max="14090" width="10.7109375" style="61" customWidth="1"/>
    <col min="14091" max="14091" width="10.28515625" style="61" customWidth="1"/>
    <col min="14092" max="14334" width="9.140625" style="61"/>
    <col min="14335" max="14335" width="40.7109375" style="61" customWidth="1"/>
    <col min="14336" max="14336" width="5.7109375" style="61" customWidth="1"/>
    <col min="14337" max="14337" width="13.28515625" style="61" customWidth="1"/>
    <col min="14338" max="14338" width="19" style="61" customWidth="1"/>
    <col min="14339" max="14339" width="15.28515625" style="61" customWidth="1"/>
    <col min="14340" max="14340" width="14.28515625" style="61" customWidth="1"/>
    <col min="14341" max="14341" width="13.7109375" style="61" customWidth="1"/>
    <col min="14342" max="14342" width="14.42578125" style="61" customWidth="1"/>
    <col min="14343" max="14343" width="12.7109375" style="61" customWidth="1"/>
    <col min="14344" max="14344" width="7.5703125" style="61" customWidth="1"/>
    <col min="14345" max="14345" width="11.7109375" style="61" customWidth="1"/>
    <col min="14346" max="14346" width="10.7109375" style="61" customWidth="1"/>
    <col min="14347" max="14347" width="10.28515625" style="61" customWidth="1"/>
    <col min="14348" max="14590" width="9.140625" style="61"/>
    <col min="14591" max="14591" width="40.7109375" style="61" customWidth="1"/>
    <col min="14592" max="14592" width="5.7109375" style="61" customWidth="1"/>
    <col min="14593" max="14593" width="13.28515625" style="61" customWidth="1"/>
    <col min="14594" max="14594" width="19" style="61" customWidth="1"/>
    <col min="14595" max="14595" width="15.28515625" style="61" customWidth="1"/>
    <col min="14596" max="14596" width="14.28515625" style="61" customWidth="1"/>
    <col min="14597" max="14597" width="13.7109375" style="61" customWidth="1"/>
    <col min="14598" max="14598" width="14.42578125" style="61" customWidth="1"/>
    <col min="14599" max="14599" width="12.7109375" style="61" customWidth="1"/>
    <col min="14600" max="14600" width="7.5703125" style="61" customWidth="1"/>
    <col min="14601" max="14601" width="11.7109375" style="61" customWidth="1"/>
    <col min="14602" max="14602" width="10.7109375" style="61" customWidth="1"/>
    <col min="14603" max="14603" width="10.28515625" style="61" customWidth="1"/>
    <col min="14604" max="14846" width="9.140625" style="61"/>
    <col min="14847" max="14847" width="40.7109375" style="61" customWidth="1"/>
    <col min="14848" max="14848" width="5.7109375" style="61" customWidth="1"/>
    <col min="14849" max="14849" width="13.28515625" style="61" customWidth="1"/>
    <col min="14850" max="14850" width="19" style="61" customWidth="1"/>
    <col min="14851" max="14851" width="15.28515625" style="61" customWidth="1"/>
    <col min="14852" max="14852" width="14.28515625" style="61" customWidth="1"/>
    <col min="14853" max="14853" width="13.7109375" style="61" customWidth="1"/>
    <col min="14854" max="14854" width="14.42578125" style="61" customWidth="1"/>
    <col min="14855" max="14855" width="12.7109375" style="61" customWidth="1"/>
    <col min="14856" max="14856" width="7.5703125" style="61" customWidth="1"/>
    <col min="14857" max="14857" width="11.7109375" style="61" customWidth="1"/>
    <col min="14858" max="14858" width="10.7109375" style="61" customWidth="1"/>
    <col min="14859" max="14859" width="10.28515625" style="61" customWidth="1"/>
    <col min="14860" max="15102" width="9.140625" style="61"/>
    <col min="15103" max="15103" width="40.7109375" style="61" customWidth="1"/>
    <col min="15104" max="15104" width="5.7109375" style="61" customWidth="1"/>
    <col min="15105" max="15105" width="13.28515625" style="61" customWidth="1"/>
    <col min="15106" max="15106" width="19" style="61" customWidth="1"/>
    <col min="15107" max="15107" width="15.28515625" style="61" customWidth="1"/>
    <col min="15108" max="15108" width="14.28515625" style="61" customWidth="1"/>
    <col min="15109" max="15109" width="13.7109375" style="61" customWidth="1"/>
    <col min="15110" max="15110" width="14.42578125" style="61" customWidth="1"/>
    <col min="15111" max="15111" width="12.7109375" style="61" customWidth="1"/>
    <col min="15112" max="15112" width="7.5703125" style="61" customWidth="1"/>
    <col min="15113" max="15113" width="11.7109375" style="61" customWidth="1"/>
    <col min="15114" max="15114" width="10.7109375" style="61" customWidth="1"/>
    <col min="15115" max="15115" width="10.28515625" style="61" customWidth="1"/>
    <col min="15116" max="15358" width="9.140625" style="61"/>
    <col min="15359" max="15359" width="40.7109375" style="61" customWidth="1"/>
    <col min="15360" max="15360" width="5.7109375" style="61" customWidth="1"/>
    <col min="15361" max="15361" width="13.28515625" style="61" customWidth="1"/>
    <col min="15362" max="15362" width="19" style="61" customWidth="1"/>
    <col min="15363" max="15363" width="15.28515625" style="61" customWidth="1"/>
    <col min="15364" max="15364" width="14.28515625" style="61" customWidth="1"/>
    <col min="15365" max="15365" width="13.7109375" style="61" customWidth="1"/>
    <col min="15366" max="15366" width="14.42578125" style="61" customWidth="1"/>
    <col min="15367" max="15367" width="12.7109375" style="61" customWidth="1"/>
    <col min="15368" max="15368" width="7.5703125" style="61" customWidth="1"/>
    <col min="15369" max="15369" width="11.7109375" style="61" customWidth="1"/>
    <col min="15370" max="15370" width="10.7109375" style="61" customWidth="1"/>
    <col min="15371" max="15371" width="10.28515625" style="61" customWidth="1"/>
    <col min="15372" max="15614" width="9.140625" style="61"/>
    <col min="15615" max="15615" width="40.7109375" style="61" customWidth="1"/>
    <col min="15616" max="15616" width="5.7109375" style="61" customWidth="1"/>
    <col min="15617" max="15617" width="13.28515625" style="61" customWidth="1"/>
    <col min="15618" max="15618" width="19" style="61" customWidth="1"/>
    <col min="15619" max="15619" width="15.28515625" style="61" customWidth="1"/>
    <col min="15620" max="15620" width="14.28515625" style="61" customWidth="1"/>
    <col min="15621" max="15621" width="13.7109375" style="61" customWidth="1"/>
    <col min="15622" max="15622" width="14.42578125" style="61" customWidth="1"/>
    <col min="15623" max="15623" width="12.7109375" style="61" customWidth="1"/>
    <col min="15624" max="15624" width="7.5703125" style="61" customWidth="1"/>
    <col min="15625" max="15625" width="11.7109375" style="61" customWidth="1"/>
    <col min="15626" max="15626" width="10.7109375" style="61" customWidth="1"/>
    <col min="15627" max="15627" width="10.28515625" style="61" customWidth="1"/>
    <col min="15628" max="15870" width="9.140625" style="61"/>
    <col min="15871" max="15871" width="40.7109375" style="61" customWidth="1"/>
    <col min="15872" max="15872" width="5.7109375" style="61" customWidth="1"/>
    <col min="15873" max="15873" width="13.28515625" style="61" customWidth="1"/>
    <col min="15874" max="15874" width="19" style="61" customWidth="1"/>
    <col min="15875" max="15875" width="15.28515625" style="61" customWidth="1"/>
    <col min="15876" max="15876" width="14.28515625" style="61" customWidth="1"/>
    <col min="15877" max="15877" width="13.7109375" style="61" customWidth="1"/>
    <col min="15878" max="15878" width="14.42578125" style="61" customWidth="1"/>
    <col min="15879" max="15879" width="12.7109375" style="61" customWidth="1"/>
    <col min="15880" max="15880" width="7.5703125" style="61" customWidth="1"/>
    <col min="15881" max="15881" width="11.7109375" style="61" customWidth="1"/>
    <col min="15882" max="15882" width="10.7109375" style="61" customWidth="1"/>
    <col min="15883" max="15883" width="10.28515625" style="61" customWidth="1"/>
    <col min="15884" max="16126" width="9.140625" style="61"/>
    <col min="16127" max="16127" width="40.7109375" style="61" customWidth="1"/>
    <col min="16128" max="16128" width="5.7109375" style="61" customWidth="1"/>
    <col min="16129" max="16129" width="13.28515625" style="61" customWidth="1"/>
    <col min="16130" max="16130" width="19" style="61" customWidth="1"/>
    <col min="16131" max="16131" width="15.28515625" style="61" customWidth="1"/>
    <col min="16132" max="16132" width="14.28515625" style="61" customWidth="1"/>
    <col min="16133" max="16133" width="13.7109375" style="61" customWidth="1"/>
    <col min="16134" max="16134" width="14.42578125" style="61" customWidth="1"/>
    <col min="16135" max="16135" width="12.7109375" style="61" customWidth="1"/>
    <col min="16136" max="16136" width="7.5703125" style="61" customWidth="1"/>
    <col min="16137" max="16137" width="11.7109375" style="61" customWidth="1"/>
    <col min="16138" max="16138" width="10.7109375" style="61" customWidth="1"/>
    <col min="16139" max="16139" width="10.28515625" style="61" customWidth="1"/>
    <col min="16140" max="16371" width="9.140625" style="61"/>
    <col min="16372" max="16384" width="9.28515625" style="61" customWidth="1"/>
  </cols>
  <sheetData>
    <row r="1" spans="1:9" ht="21.75" customHeight="1" x14ac:dyDescent="0.25">
      <c r="E1" s="63"/>
      <c r="F1" s="63"/>
    </row>
    <row r="2" spans="1:9" ht="18.75" customHeight="1" x14ac:dyDescent="0.25">
      <c r="E2" s="63"/>
      <c r="F2" s="63"/>
    </row>
    <row r="3" spans="1:9" ht="22.5" customHeight="1" x14ac:dyDescent="0.25">
      <c r="E3" s="63"/>
      <c r="F3" s="63"/>
    </row>
    <row r="4" spans="1:9" ht="20.25" customHeight="1" x14ac:dyDescent="0.25">
      <c r="E4" s="63"/>
      <c r="F4" s="63"/>
    </row>
    <row r="5" spans="1:9" ht="22.5" customHeight="1" x14ac:dyDescent="0.25">
      <c r="E5" s="63"/>
      <c r="F5" s="63"/>
    </row>
    <row r="6" spans="1:9" ht="18.75" customHeight="1" x14ac:dyDescent="0.25">
      <c r="E6" s="63"/>
      <c r="F6" s="63"/>
    </row>
    <row r="7" spans="1:9" ht="21.6" customHeight="1" x14ac:dyDescent="0.25">
      <c r="E7" s="63"/>
      <c r="F7" s="63"/>
    </row>
    <row r="8" spans="1:9" ht="21.75" customHeight="1" x14ac:dyDescent="0.25">
      <c r="E8" s="61" t="s">
        <v>0</v>
      </c>
      <c r="F8" s="64"/>
    </row>
    <row r="9" spans="1:9" ht="16.899999999999999" customHeight="1" x14ac:dyDescent="0.25">
      <c r="C9" s="65"/>
      <c r="D9" s="66" t="s">
        <v>167</v>
      </c>
      <c r="F9" s="64"/>
    </row>
    <row r="10" spans="1:9" ht="15" customHeight="1" x14ac:dyDescent="0.25">
      <c r="C10" s="65"/>
      <c r="D10" s="66" t="s">
        <v>168</v>
      </c>
      <c r="F10" s="64"/>
    </row>
    <row r="11" spans="1:9" ht="15" customHeight="1" x14ac:dyDescent="0.25">
      <c r="C11" s="65"/>
      <c r="D11" s="65"/>
      <c r="E11" s="66"/>
      <c r="F11" s="64"/>
    </row>
    <row r="12" spans="1:9" ht="32.25" customHeight="1" x14ac:dyDescent="0.25">
      <c r="A12" s="46" t="s">
        <v>1</v>
      </c>
      <c r="B12" s="46"/>
      <c r="C12" s="46"/>
      <c r="D12" s="46"/>
      <c r="E12" s="46"/>
      <c r="F12" s="1"/>
      <c r="G12" s="1"/>
      <c r="H12" s="1"/>
      <c r="I12" s="1"/>
    </row>
    <row r="14" spans="1:9" ht="45.75" customHeight="1" x14ac:dyDescent="0.25">
      <c r="A14" s="51" t="s">
        <v>2</v>
      </c>
      <c r="B14" s="48" t="s">
        <v>3</v>
      </c>
      <c r="C14" s="48" t="s">
        <v>4</v>
      </c>
      <c r="D14" s="48" t="s">
        <v>5</v>
      </c>
      <c r="E14" s="48" t="s">
        <v>6</v>
      </c>
      <c r="G14" s="67"/>
      <c r="H14" s="67"/>
      <c r="I14" s="67"/>
    </row>
    <row r="15" spans="1:9" ht="33.75" customHeight="1" x14ac:dyDescent="0.25">
      <c r="A15" s="47" t="s">
        <v>169</v>
      </c>
      <c r="B15" s="48"/>
      <c r="C15" s="49" t="s">
        <v>170</v>
      </c>
      <c r="D15" s="49"/>
      <c r="E15" s="50">
        <f>E18+E40+E180+E205+E308+E315+E390</f>
        <v>7672555.3036539797</v>
      </c>
      <c r="G15" s="67"/>
      <c r="H15" s="67"/>
      <c r="I15" s="67"/>
    </row>
    <row r="16" spans="1:9" ht="33.75" customHeight="1" x14ac:dyDescent="0.25">
      <c r="A16" s="47"/>
      <c r="B16" s="48"/>
      <c r="C16" s="49" t="s">
        <v>10</v>
      </c>
      <c r="D16" s="49"/>
      <c r="E16" s="50">
        <f t="shared" ref="E16:E17" si="0">E19+E41+E181+E206+E309+E316+E391</f>
        <v>92939.288330476964</v>
      </c>
      <c r="G16" s="67"/>
      <c r="H16" s="67"/>
      <c r="I16" s="67"/>
    </row>
    <row r="17" spans="1:12" ht="33.75" customHeight="1" x14ac:dyDescent="0.25">
      <c r="A17" s="47"/>
      <c r="B17" s="48"/>
      <c r="C17" s="49" t="s">
        <v>171</v>
      </c>
      <c r="D17" s="49"/>
      <c r="E17" s="50">
        <f t="shared" si="0"/>
        <v>7579616.0153235029</v>
      </c>
      <c r="G17" s="67"/>
      <c r="H17" s="67"/>
      <c r="I17" s="67"/>
    </row>
    <row r="18" spans="1:12" s="2" customFormat="1" ht="17.25" customHeight="1" x14ac:dyDescent="0.25">
      <c r="A18" s="52" t="s">
        <v>7</v>
      </c>
      <c r="B18" s="31" t="s">
        <v>8</v>
      </c>
      <c r="C18" s="28" t="s">
        <v>9</v>
      </c>
      <c r="D18" s="43">
        <f>0.29*321103</f>
        <v>93119.87</v>
      </c>
      <c r="E18" s="58">
        <f>'[1]2022-11'!H$67</f>
        <v>460956.87816160679</v>
      </c>
      <c r="G18" s="3"/>
      <c r="H18" s="3"/>
      <c r="I18" s="4"/>
      <c r="J18" s="4"/>
      <c r="K18" s="3"/>
      <c r="L18" s="4"/>
    </row>
    <row r="19" spans="1:12" s="2" customFormat="1" ht="15.75" customHeight="1" x14ac:dyDescent="0.25">
      <c r="A19" s="52"/>
      <c r="B19" s="5"/>
      <c r="C19" s="6" t="s">
        <v>10</v>
      </c>
      <c r="D19" s="44">
        <f>D18-D20</f>
        <v>48.869999999995343</v>
      </c>
      <c r="E19" s="59">
        <f>E18-E20</f>
        <v>859.54668857587967</v>
      </c>
      <c r="G19" s="7"/>
      <c r="H19" s="8"/>
      <c r="I19" s="8"/>
      <c r="J19" s="4"/>
      <c r="K19" s="9"/>
      <c r="L19" s="4"/>
    </row>
    <row r="20" spans="1:12" s="2" customFormat="1" ht="39" customHeight="1" x14ac:dyDescent="0.25">
      <c r="A20" s="52"/>
      <c r="B20" s="5"/>
      <c r="C20" s="6" t="s">
        <v>11</v>
      </c>
      <c r="D20" s="10">
        <f>SUM(D21:D39)</f>
        <v>93071</v>
      </c>
      <c r="E20" s="53">
        <f>SUM(E21:E39)</f>
        <v>460097.33147303091</v>
      </c>
      <c r="G20" s="7"/>
      <c r="H20" s="4"/>
      <c r="I20" s="8"/>
      <c r="J20" s="4"/>
      <c r="K20" s="9"/>
      <c r="L20" s="4"/>
    </row>
    <row r="21" spans="1:12" s="2" customFormat="1" ht="15.75" customHeight="1" x14ac:dyDescent="0.25">
      <c r="A21" s="52"/>
      <c r="B21" s="11" t="s">
        <v>8</v>
      </c>
      <c r="C21" s="12" t="s">
        <v>12</v>
      </c>
      <c r="D21" s="13">
        <f>'[1]2022-11'!I$70</f>
        <v>45291</v>
      </c>
      <c r="E21" s="54">
        <f>'[1]2022-11'!H$70</f>
        <v>228236.98476930105</v>
      </c>
      <c r="G21" s="7"/>
      <c r="H21" s="8"/>
      <c r="I21" s="8"/>
      <c r="J21" s="4"/>
      <c r="K21" s="9"/>
      <c r="L21" s="4"/>
    </row>
    <row r="22" spans="1:12" s="2" customFormat="1" ht="15.75" customHeight="1" x14ac:dyDescent="0.25">
      <c r="A22" s="52"/>
      <c r="B22" s="11" t="s">
        <v>13</v>
      </c>
      <c r="C22" s="14" t="s">
        <v>14</v>
      </c>
      <c r="D22" s="13">
        <f>'[1]2022-11'!I$71</f>
        <v>3226.9999999999995</v>
      </c>
      <c r="E22" s="54">
        <f>'[1]2022-11'!H$71</f>
        <v>14443.128872730957</v>
      </c>
      <c r="G22" s="7"/>
      <c r="H22" s="8"/>
      <c r="I22" s="8"/>
      <c r="J22" s="4"/>
      <c r="K22" s="9"/>
      <c r="L22" s="4"/>
    </row>
    <row r="23" spans="1:12" s="2" customFormat="1" ht="15.75" customHeight="1" x14ac:dyDescent="0.25">
      <c r="A23" s="52"/>
      <c r="B23" s="11" t="s">
        <v>15</v>
      </c>
      <c r="C23" s="15" t="s">
        <v>16</v>
      </c>
      <c r="D23" s="13">
        <f>'[1]2022-11'!I$72</f>
        <v>6387.0000000000009</v>
      </c>
      <c r="E23" s="54">
        <f>'[1]2022-11'!H$72</f>
        <v>56688.654724779895</v>
      </c>
      <c r="G23" s="7"/>
      <c r="H23" s="8"/>
      <c r="I23" s="8"/>
      <c r="J23" s="4"/>
      <c r="K23" s="9"/>
      <c r="L23" s="4"/>
    </row>
    <row r="24" spans="1:12" s="2" customFormat="1" ht="15.75" customHeight="1" x14ac:dyDescent="0.25">
      <c r="A24" s="52"/>
      <c r="B24" s="11" t="s">
        <v>17</v>
      </c>
      <c r="C24" s="15" t="s">
        <v>18</v>
      </c>
      <c r="D24" s="13">
        <f>'[1]2022-11'!I$73</f>
        <v>3975</v>
      </c>
      <c r="E24" s="54">
        <f>'[1]2022-11'!H$73</f>
        <v>21914.805551959817</v>
      </c>
      <c r="G24" s="7"/>
      <c r="H24" s="8"/>
      <c r="I24" s="8"/>
      <c r="J24" s="4"/>
      <c r="K24" s="9"/>
      <c r="L24" s="4"/>
    </row>
    <row r="25" spans="1:12" s="2" customFormat="1" ht="15.75" customHeight="1" x14ac:dyDescent="0.25">
      <c r="A25" s="52"/>
      <c r="B25" s="11" t="s">
        <v>19</v>
      </c>
      <c r="C25" s="15" t="s">
        <v>20</v>
      </c>
      <c r="D25" s="13">
        <f>'[1]2022-11'!I$74</f>
        <v>2551.0000000000005</v>
      </c>
      <c r="E25" s="54">
        <f>'[1]2022-11'!H$74</f>
        <v>9025.7702163515241</v>
      </c>
      <c r="G25" s="7"/>
      <c r="H25" s="8"/>
      <c r="I25" s="8"/>
      <c r="J25" s="4"/>
      <c r="K25" s="9"/>
      <c r="L25" s="4"/>
    </row>
    <row r="26" spans="1:12" s="2" customFormat="1" ht="15.75" customHeight="1" x14ac:dyDescent="0.25">
      <c r="A26" s="52"/>
      <c r="B26" s="11" t="s">
        <v>21</v>
      </c>
      <c r="C26" s="15" t="s">
        <v>22</v>
      </c>
      <c r="D26" s="13">
        <f>'[1]2022-11'!I$76</f>
        <v>3082.9999999999995</v>
      </c>
      <c r="E26" s="54">
        <f>'[1]2022-11'!H$76</f>
        <v>13182.883223161223</v>
      </c>
      <c r="G26" s="7"/>
      <c r="H26" s="8"/>
      <c r="I26" s="8"/>
      <c r="J26" s="4"/>
      <c r="K26" s="9"/>
      <c r="L26" s="4"/>
    </row>
    <row r="27" spans="1:12" s="2" customFormat="1" ht="15.75" customHeight="1" x14ac:dyDescent="0.25">
      <c r="A27" s="52"/>
      <c r="B27" s="11" t="s">
        <v>23</v>
      </c>
      <c r="C27" s="15" t="s">
        <v>24</v>
      </c>
      <c r="D27" s="13">
        <f>'[1]2022-11'!I$77</f>
        <v>2710.0000000000005</v>
      </c>
      <c r="E27" s="54">
        <f>'[1]2022-11'!H$77</f>
        <v>10185.959318327477</v>
      </c>
      <c r="G27" s="7"/>
      <c r="H27" s="8"/>
      <c r="I27" s="8"/>
      <c r="J27" s="4"/>
      <c r="K27" s="9"/>
      <c r="L27" s="4"/>
    </row>
    <row r="28" spans="1:12" s="2" customFormat="1" ht="15.75" customHeight="1" x14ac:dyDescent="0.25">
      <c r="A28" s="52"/>
      <c r="B28" s="11" t="s">
        <v>25</v>
      </c>
      <c r="C28" s="15" t="s">
        <v>26</v>
      </c>
      <c r="D28" s="13">
        <f>'[1]2022-11'!I$78</f>
        <v>4265</v>
      </c>
      <c r="E28" s="54">
        <f>'[1]2022-11'!H$78</f>
        <v>25229.080737084663</v>
      </c>
      <c r="G28" s="7"/>
      <c r="H28" s="8"/>
      <c r="I28" s="8"/>
      <c r="J28" s="4"/>
      <c r="K28" s="9"/>
      <c r="L28" s="4"/>
    </row>
    <row r="29" spans="1:12" s="2" customFormat="1" ht="15.75" customHeight="1" x14ac:dyDescent="0.25">
      <c r="A29" s="52"/>
      <c r="B29" s="11" t="s">
        <v>27</v>
      </c>
      <c r="C29" s="15" t="s">
        <v>28</v>
      </c>
      <c r="D29" s="13">
        <f>'[1]2022-11'!I$79</f>
        <v>3190.9999999999995</v>
      </c>
      <c r="E29" s="54">
        <f>'[1]2022-11'!H$79</f>
        <v>14122.674967067782</v>
      </c>
      <c r="G29" s="7"/>
      <c r="H29" s="8"/>
      <c r="I29" s="8"/>
      <c r="J29" s="4"/>
      <c r="K29" s="9"/>
      <c r="L29" s="4"/>
    </row>
    <row r="30" spans="1:12" s="2" customFormat="1" ht="15.75" customHeight="1" x14ac:dyDescent="0.25">
      <c r="A30" s="52"/>
      <c r="B30" s="11" t="s">
        <v>29</v>
      </c>
      <c r="C30" s="15" t="s">
        <v>30</v>
      </c>
      <c r="D30" s="13">
        <f>'[1]2022-11'!I$80</f>
        <v>2635.9999999999995</v>
      </c>
      <c r="E30" s="54">
        <f>'[1]2022-11'!H$80</f>
        <v>9637.2731280294647</v>
      </c>
      <c r="G30" s="7"/>
      <c r="H30" s="8"/>
      <c r="I30" s="8"/>
      <c r="J30" s="4"/>
      <c r="K30" s="9"/>
      <c r="L30" s="4"/>
    </row>
    <row r="31" spans="1:12" s="2" customFormat="1" ht="15.75" customHeight="1" x14ac:dyDescent="0.25">
      <c r="A31" s="52"/>
      <c r="B31" s="11" t="s">
        <v>31</v>
      </c>
      <c r="C31" s="15" t="s">
        <v>32</v>
      </c>
      <c r="D31" s="13">
        <f>'[1]2022-11'!I$81</f>
        <v>2073</v>
      </c>
      <c r="E31" s="54">
        <f>'[1]2022-11'!H$81</f>
        <v>5960.2148655692408</v>
      </c>
      <c r="G31" s="7"/>
      <c r="H31" s="8"/>
      <c r="I31" s="8"/>
      <c r="J31" s="4"/>
      <c r="K31" s="9"/>
      <c r="L31" s="4"/>
    </row>
    <row r="32" spans="1:12" s="2" customFormat="1" ht="15.75" customHeight="1" x14ac:dyDescent="0.25">
      <c r="A32" s="52"/>
      <c r="B32" s="11" t="s">
        <v>33</v>
      </c>
      <c r="C32" s="15" t="s">
        <v>34</v>
      </c>
      <c r="D32" s="13">
        <f>'[1]2022-11'!I$82</f>
        <v>2278</v>
      </c>
      <c r="E32" s="54">
        <f>'[1]2022-11'!H$82</f>
        <v>7197.3197144983969</v>
      </c>
      <c r="G32" s="7"/>
      <c r="H32" s="8"/>
      <c r="I32" s="8"/>
      <c r="J32" s="4"/>
      <c r="K32" s="9"/>
      <c r="L32" s="4"/>
    </row>
    <row r="33" spans="1:12" s="2" customFormat="1" ht="15.75" customHeight="1" x14ac:dyDescent="0.25">
      <c r="A33" s="52"/>
      <c r="B33" s="11" t="s">
        <v>35</v>
      </c>
      <c r="C33" s="15" t="s">
        <v>36</v>
      </c>
      <c r="D33" s="13">
        <f>'[1]2022-11'!I$83</f>
        <v>3795</v>
      </c>
      <c r="E33" s="54">
        <f>'[1]2022-11'!H$83</f>
        <v>19975.005889290082</v>
      </c>
      <c r="G33" s="7"/>
      <c r="H33" s="8"/>
      <c r="I33" s="8"/>
      <c r="J33" s="4"/>
      <c r="K33" s="9"/>
      <c r="L33" s="4"/>
    </row>
    <row r="34" spans="1:12" s="2" customFormat="1" ht="15.75" customHeight="1" x14ac:dyDescent="0.25">
      <c r="A34" s="52"/>
      <c r="B34" s="11" t="s">
        <v>37</v>
      </c>
      <c r="C34" s="15" t="s">
        <v>38</v>
      </c>
      <c r="D34" s="13">
        <f>'[1]2022-11'!I$84</f>
        <v>1596</v>
      </c>
      <c r="E34" s="54">
        <f>'[1]2022-11'!H$84</f>
        <v>3532.8819802280541</v>
      </c>
      <c r="G34" s="7"/>
      <c r="H34" s="8"/>
      <c r="I34" s="8"/>
      <c r="J34" s="4"/>
      <c r="K34" s="9"/>
      <c r="L34" s="4"/>
    </row>
    <row r="35" spans="1:12" s="2" customFormat="1" ht="15.75" customHeight="1" x14ac:dyDescent="0.25">
      <c r="A35" s="52"/>
      <c r="B35" s="11" t="s">
        <v>39</v>
      </c>
      <c r="C35" s="15" t="s">
        <v>40</v>
      </c>
      <c r="D35" s="13">
        <f>'[1]2022-11'!I$85</f>
        <v>1511.0000000000002</v>
      </c>
      <c r="E35" s="54">
        <f>'[1]2022-11'!H$85</f>
        <v>3166.5932687217155</v>
      </c>
      <c r="G35" s="7"/>
      <c r="H35" s="8"/>
      <c r="I35" s="8"/>
      <c r="J35" s="4"/>
      <c r="K35" s="9"/>
      <c r="L35" s="4"/>
    </row>
    <row r="36" spans="1:12" s="2" customFormat="1" ht="15.75" customHeight="1" x14ac:dyDescent="0.25">
      <c r="A36" s="52"/>
      <c r="B36" s="11" t="s">
        <v>41</v>
      </c>
      <c r="C36" s="15" t="s">
        <v>42</v>
      </c>
      <c r="D36" s="13">
        <f>'[1]2022-11'!I$86</f>
        <v>2805</v>
      </c>
      <c r="E36" s="54">
        <f>'[1]2022-11'!H$86</f>
        <v>10912.621364848455</v>
      </c>
      <c r="G36" s="7"/>
      <c r="H36" s="8"/>
      <c r="I36" s="8"/>
      <c r="J36" s="4"/>
      <c r="K36" s="9"/>
      <c r="L36" s="4"/>
    </row>
    <row r="37" spans="1:12" s="2" customFormat="1" ht="15.75" customHeight="1" x14ac:dyDescent="0.25">
      <c r="A37" s="52"/>
      <c r="B37" s="11" t="s">
        <v>43</v>
      </c>
      <c r="C37" s="15" t="s">
        <v>44</v>
      </c>
      <c r="D37" s="13">
        <f>'[1]2022-11'!I$87</f>
        <v>1548</v>
      </c>
      <c r="E37" s="54">
        <f>'[1]2022-11'!H$87</f>
        <v>3323.573352534062</v>
      </c>
      <c r="G37" s="7"/>
      <c r="H37" s="8"/>
      <c r="I37" s="8"/>
      <c r="J37" s="4"/>
      <c r="K37" s="9"/>
      <c r="L37" s="4"/>
    </row>
    <row r="38" spans="1:12" s="2" customFormat="1" ht="15.75" customHeight="1" x14ac:dyDescent="0.25">
      <c r="A38" s="52"/>
      <c r="B38" s="11" t="s">
        <v>45</v>
      </c>
      <c r="C38" s="15" t="s">
        <v>46</v>
      </c>
      <c r="D38" s="13">
        <f>'[1]2022-11'!I$88</f>
        <v>74</v>
      </c>
      <c r="E38" s="54">
        <f>'[1]2022-11'!H$88</f>
        <v>1617.2981715169999</v>
      </c>
      <c r="G38" s="7"/>
      <c r="H38" s="8"/>
      <c r="I38" s="8"/>
      <c r="J38" s="4"/>
      <c r="K38" s="9"/>
      <c r="L38" s="4"/>
    </row>
    <row r="39" spans="1:12" s="2" customFormat="1" ht="15.75" customHeight="1" x14ac:dyDescent="0.25">
      <c r="A39" s="52"/>
      <c r="B39" s="11" t="s">
        <v>47</v>
      </c>
      <c r="C39" s="25" t="s">
        <v>48</v>
      </c>
      <c r="D39" s="13">
        <f>'[1]2022-11'!I$89</f>
        <v>75</v>
      </c>
      <c r="E39" s="54">
        <f>'[1]2022-11'!H$89</f>
        <v>1744.6073570300002</v>
      </c>
      <c r="G39" s="7"/>
      <c r="H39" s="8"/>
      <c r="I39" s="8"/>
      <c r="J39" s="4"/>
      <c r="K39" s="9"/>
      <c r="L39" s="4"/>
    </row>
    <row r="40" spans="1:12" s="2" customFormat="1" ht="27.75" customHeight="1" x14ac:dyDescent="0.25">
      <c r="A40" s="52" t="s">
        <v>49</v>
      </c>
      <c r="B40" s="31" t="s">
        <v>50</v>
      </c>
      <c r="C40" s="28" t="s">
        <v>51</v>
      </c>
      <c r="D40" s="43">
        <f>D76+D99+D144</f>
        <v>940831.79</v>
      </c>
      <c r="E40" s="85">
        <f>E76+E99+E144</f>
        <v>1097514.9180866501</v>
      </c>
      <c r="G40" s="8"/>
      <c r="H40" s="3"/>
      <c r="I40" s="8"/>
      <c r="J40" s="4"/>
      <c r="K40" s="9"/>
      <c r="L40" s="4"/>
    </row>
    <row r="41" spans="1:12" s="2" customFormat="1" ht="15.75" customHeight="1" x14ac:dyDescent="0.25">
      <c r="A41" s="52"/>
      <c r="B41" s="16"/>
      <c r="C41" s="6" t="s">
        <v>10</v>
      </c>
      <c r="D41" s="17">
        <f>D40-D42</f>
        <v>10872.790000000037</v>
      </c>
      <c r="E41" s="53">
        <f>E40-E42</f>
        <v>19691.202371611027</v>
      </c>
      <c r="F41" s="18"/>
      <c r="G41" s="18"/>
      <c r="H41" s="8"/>
      <c r="I41" s="8"/>
      <c r="J41" s="4"/>
      <c r="K41" s="9"/>
      <c r="L41" s="4"/>
    </row>
    <row r="42" spans="1:12" s="2" customFormat="1" ht="41.25" customHeight="1" x14ac:dyDescent="0.25">
      <c r="A42" s="52"/>
      <c r="B42" s="16"/>
      <c r="C42" s="6" t="s">
        <v>11</v>
      </c>
      <c r="D42" s="53">
        <f>SUM(D43:D75)</f>
        <v>929959</v>
      </c>
      <c r="E42" s="53">
        <f>SUM(E43:E75)</f>
        <v>1077823.7157150391</v>
      </c>
      <c r="F42" s="18"/>
      <c r="G42" s="18"/>
      <c r="H42" s="8"/>
      <c r="I42" s="8"/>
      <c r="J42" s="4"/>
      <c r="K42" s="9"/>
      <c r="L42" s="4"/>
    </row>
    <row r="43" spans="1:12" s="2" customFormat="1" ht="15.75" customHeight="1" x14ac:dyDescent="0.25">
      <c r="A43" s="52"/>
      <c r="B43" s="11" t="s">
        <v>8</v>
      </c>
      <c r="C43" s="19" t="s">
        <v>14</v>
      </c>
      <c r="D43" s="13">
        <f t="shared" ref="D43:E58" si="1">D79+D102+D147</f>
        <v>37215</v>
      </c>
      <c r="E43" s="86">
        <f>E79+E102+E147</f>
        <v>44056.191115960188</v>
      </c>
      <c r="F43" s="18"/>
      <c r="G43" s="18"/>
      <c r="H43" s="8"/>
      <c r="I43" s="8"/>
      <c r="J43" s="4"/>
      <c r="K43" s="9"/>
      <c r="L43" s="4"/>
    </row>
    <row r="44" spans="1:12" s="2" customFormat="1" ht="15.75" customHeight="1" x14ac:dyDescent="0.25">
      <c r="A44" s="52"/>
      <c r="B44" s="11" t="s">
        <v>13</v>
      </c>
      <c r="C44" s="20" t="s">
        <v>16</v>
      </c>
      <c r="D44" s="13">
        <f t="shared" si="1"/>
        <v>48415</v>
      </c>
      <c r="E44" s="86">
        <f t="shared" si="1"/>
        <v>69708.608640574079</v>
      </c>
      <c r="G44" s="4"/>
      <c r="H44" s="8"/>
      <c r="I44" s="8"/>
      <c r="J44" s="4"/>
      <c r="K44" s="9"/>
      <c r="L44" s="4"/>
    </row>
    <row r="45" spans="1:12" s="2" customFormat="1" ht="15.75" customHeight="1" x14ac:dyDescent="0.25">
      <c r="A45" s="52"/>
      <c r="B45" s="11" t="s">
        <v>15</v>
      </c>
      <c r="C45" s="20" t="s">
        <v>18</v>
      </c>
      <c r="D45" s="13">
        <f t="shared" si="1"/>
        <v>40978</v>
      </c>
      <c r="E45" s="86">
        <f t="shared" si="1"/>
        <v>73659.807788241771</v>
      </c>
      <c r="G45" s="8"/>
      <c r="H45" s="8"/>
      <c r="I45" s="8"/>
      <c r="J45" s="4"/>
      <c r="K45" s="9"/>
      <c r="L45" s="4"/>
    </row>
    <row r="46" spans="1:12" s="2" customFormat="1" ht="15.75" customHeight="1" x14ac:dyDescent="0.25">
      <c r="A46" s="52"/>
      <c r="B46" s="11" t="s">
        <v>17</v>
      </c>
      <c r="C46" s="20" t="s">
        <v>20</v>
      </c>
      <c r="D46" s="13">
        <f t="shared" si="1"/>
        <v>24410</v>
      </c>
      <c r="E46" s="86">
        <f t="shared" si="1"/>
        <v>48356.115656275346</v>
      </c>
      <c r="G46" s="8"/>
      <c r="H46" s="21"/>
      <c r="I46" s="8"/>
      <c r="J46" s="4"/>
      <c r="K46" s="9"/>
      <c r="L46" s="4"/>
    </row>
    <row r="47" spans="1:12" s="2" customFormat="1" ht="15.75" customHeight="1" x14ac:dyDescent="0.25">
      <c r="A47" s="52"/>
      <c r="B47" s="11" t="s">
        <v>19</v>
      </c>
      <c r="C47" s="20" t="s">
        <v>52</v>
      </c>
      <c r="D47" s="13">
        <f t="shared" si="1"/>
        <v>59603</v>
      </c>
      <c r="E47" s="86">
        <f t="shared" si="1"/>
        <v>79418.512122424159</v>
      </c>
      <c r="G47" s="8"/>
      <c r="H47" s="8"/>
      <c r="I47" s="8"/>
      <c r="J47" s="4"/>
      <c r="K47" s="9"/>
      <c r="L47" s="4"/>
    </row>
    <row r="48" spans="1:12" s="2" customFormat="1" ht="15.75" customHeight="1" x14ac:dyDescent="0.25">
      <c r="A48" s="52"/>
      <c r="B48" s="11" t="s">
        <v>21</v>
      </c>
      <c r="C48" s="20" t="s">
        <v>22</v>
      </c>
      <c r="D48" s="13">
        <f t="shared" si="1"/>
        <v>15048</v>
      </c>
      <c r="E48" s="86">
        <f t="shared" si="1"/>
        <v>15748.725282883514</v>
      </c>
      <c r="G48" s="8"/>
      <c r="H48" s="8"/>
      <c r="I48" s="8"/>
      <c r="J48" s="4"/>
      <c r="K48" s="9"/>
      <c r="L48" s="4"/>
    </row>
    <row r="49" spans="1:12" s="2" customFormat="1" ht="15.75" customHeight="1" x14ac:dyDescent="0.25">
      <c r="A49" s="52"/>
      <c r="B49" s="11" t="s">
        <v>23</v>
      </c>
      <c r="C49" s="20" t="s">
        <v>24</v>
      </c>
      <c r="D49" s="13">
        <f t="shared" si="1"/>
        <v>11348</v>
      </c>
      <c r="E49" s="86">
        <f t="shared" si="1"/>
        <v>22453.784892827305</v>
      </c>
      <c r="G49" s="8"/>
      <c r="H49" s="8"/>
      <c r="I49" s="8"/>
      <c r="J49" s="4"/>
      <c r="K49" s="9"/>
      <c r="L49" s="4"/>
    </row>
    <row r="50" spans="1:12" s="2" customFormat="1" ht="15.75" customHeight="1" x14ac:dyDescent="0.25">
      <c r="A50" s="52"/>
      <c r="B50" s="11" t="s">
        <v>25</v>
      </c>
      <c r="C50" s="20" t="s">
        <v>26</v>
      </c>
      <c r="D50" s="13">
        <f t="shared" si="1"/>
        <v>49471</v>
      </c>
      <c r="E50" s="86">
        <f t="shared" si="1"/>
        <v>40256.72914542479</v>
      </c>
      <c r="G50" s="8"/>
      <c r="H50" s="8"/>
      <c r="I50" s="8"/>
      <c r="J50" s="4"/>
      <c r="K50" s="9"/>
      <c r="L50" s="4"/>
    </row>
    <row r="51" spans="1:12" s="2" customFormat="1" ht="15.75" customHeight="1" x14ac:dyDescent="0.25">
      <c r="A51" s="52"/>
      <c r="B51" s="11" t="s">
        <v>27</v>
      </c>
      <c r="C51" s="20" t="s">
        <v>28</v>
      </c>
      <c r="D51" s="13">
        <f t="shared" si="1"/>
        <v>14562</v>
      </c>
      <c r="E51" s="86">
        <f t="shared" si="1"/>
        <v>29693.058894902788</v>
      </c>
      <c r="G51" s="8"/>
      <c r="H51" s="8"/>
      <c r="I51" s="8"/>
      <c r="J51" s="4"/>
      <c r="K51" s="9"/>
      <c r="L51" s="4"/>
    </row>
    <row r="52" spans="1:12" s="2" customFormat="1" ht="15.75" customHeight="1" x14ac:dyDescent="0.25">
      <c r="A52" s="52"/>
      <c r="B52" s="11" t="s">
        <v>29</v>
      </c>
      <c r="C52" s="20" t="s">
        <v>30</v>
      </c>
      <c r="D52" s="13">
        <f t="shared" si="1"/>
        <v>30779</v>
      </c>
      <c r="E52" s="86">
        <f>E88+E111+E156</f>
        <v>52918.723450792328</v>
      </c>
      <c r="G52" s="22"/>
      <c r="H52" s="8"/>
      <c r="I52" s="8"/>
      <c r="J52" s="4"/>
      <c r="K52" s="9"/>
      <c r="L52" s="4"/>
    </row>
    <row r="53" spans="1:12" s="2" customFormat="1" ht="15.75" customHeight="1" x14ac:dyDescent="0.25">
      <c r="A53" s="52"/>
      <c r="B53" s="11" t="s">
        <v>31</v>
      </c>
      <c r="C53" s="20" t="s">
        <v>32</v>
      </c>
      <c r="D53" s="13">
        <f t="shared" si="1"/>
        <v>15855</v>
      </c>
      <c r="E53" s="86">
        <f t="shared" si="1"/>
        <v>31021.159002877401</v>
      </c>
      <c r="G53" s="8"/>
      <c r="H53" s="8"/>
      <c r="I53" s="8"/>
      <c r="J53" s="4"/>
      <c r="K53" s="9"/>
      <c r="L53" s="4"/>
    </row>
    <row r="54" spans="1:12" s="2" customFormat="1" ht="15.75" customHeight="1" x14ac:dyDescent="0.25">
      <c r="A54" s="52"/>
      <c r="B54" s="11" t="s">
        <v>33</v>
      </c>
      <c r="C54" s="20" t="s">
        <v>34</v>
      </c>
      <c r="D54" s="13">
        <f t="shared" si="1"/>
        <v>10693</v>
      </c>
      <c r="E54" s="86">
        <f t="shared" si="1"/>
        <v>19142.608329037681</v>
      </c>
      <c r="G54" s="8"/>
      <c r="H54" s="8"/>
      <c r="I54" s="8"/>
      <c r="J54" s="4"/>
      <c r="K54" s="9"/>
      <c r="L54" s="4"/>
    </row>
    <row r="55" spans="1:12" s="2" customFormat="1" ht="15.75" customHeight="1" x14ac:dyDescent="0.25">
      <c r="A55" s="52"/>
      <c r="B55" s="11" t="s">
        <v>35</v>
      </c>
      <c r="C55" s="20" t="s">
        <v>36</v>
      </c>
      <c r="D55" s="13">
        <f t="shared" si="1"/>
        <v>66287</v>
      </c>
      <c r="E55" s="86">
        <f t="shared" si="1"/>
        <v>57359.74913446774</v>
      </c>
      <c r="G55" s="8"/>
      <c r="H55" s="8"/>
      <c r="I55" s="8"/>
      <c r="J55" s="4"/>
      <c r="K55" s="9"/>
      <c r="L55" s="4"/>
    </row>
    <row r="56" spans="1:12" s="2" customFormat="1" ht="15.75" customHeight="1" x14ac:dyDescent="0.25">
      <c r="A56" s="52"/>
      <c r="B56" s="11" t="s">
        <v>37</v>
      </c>
      <c r="C56" s="20" t="s">
        <v>38</v>
      </c>
      <c r="D56" s="13">
        <f t="shared" si="1"/>
        <v>14407</v>
      </c>
      <c r="E56" s="86">
        <f t="shared" si="1"/>
        <v>21841.626269863133</v>
      </c>
      <c r="G56" s="8"/>
      <c r="H56" s="8"/>
      <c r="I56" s="8"/>
      <c r="J56" s="4"/>
      <c r="K56" s="9"/>
      <c r="L56" s="4"/>
    </row>
    <row r="57" spans="1:12" s="2" customFormat="1" ht="15.75" customHeight="1" x14ac:dyDescent="0.25">
      <c r="A57" s="52"/>
      <c r="B57" s="11" t="s">
        <v>39</v>
      </c>
      <c r="C57" s="20" t="s">
        <v>40</v>
      </c>
      <c r="D57" s="13">
        <f t="shared" si="1"/>
        <v>17142</v>
      </c>
      <c r="E57" s="86">
        <f t="shared" si="1"/>
        <v>25748.915022876761</v>
      </c>
      <c r="G57" s="8"/>
      <c r="H57" s="8"/>
      <c r="I57" s="8"/>
      <c r="J57" s="4"/>
      <c r="K57" s="9"/>
      <c r="L57" s="4"/>
    </row>
    <row r="58" spans="1:12" s="2" customFormat="1" ht="15.75" customHeight="1" x14ac:dyDescent="0.25">
      <c r="A58" s="52"/>
      <c r="B58" s="11" t="s">
        <v>41</v>
      </c>
      <c r="C58" s="20" t="s">
        <v>42</v>
      </c>
      <c r="D58" s="13">
        <f t="shared" si="1"/>
        <v>17646</v>
      </c>
      <c r="E58" s="86">
        <f t="shared" si="1"/>
        <v>25979.638701136784</v>
      </c>
      <c r="G58" s="8"/>
      <c r="H58" s="8"/>
      <c r="I58" s="8"/>
      <c r="J58" s="4"/>
      <c r="K58" s="9"/>
      <c r="L58" s="4"/>
    </row>
    <row r="59" spans="1:12" s="2" customFormat="1" ht="15.75" customHeight="1" x14ac:dyDescent="0.25">
      <c r="A59" s="52"/>
      <c r="B59" s="11" t="s">
        <v>43</v>
      </c>
      <c r="C59" s="20" t="s">
        <v>44</v>
      </c>
      <c r="D59" s="13">
        <f t="shared" ref="D59:E60" si="2">D95+D118+D163</f>
        <v>2958</v>
      </c>
      <c r="E59" s="86">
        <f t="shared" si="2"/>
        <v>5170.6206878206103</v>
      </c>
      <c r="G59" s="8"/>
      <c r="H59" s="8"/>
      <c r="I59" s="8"/>
      <c r="J59" s="4"/>
      <c r="K59" s="9"/>
      <c r="L59" s="4"/>
    </row>
    <row r="60" spans="1:12" s="2" customFormat="1" ht="31.15" customHeight="1" x14ac:dyDescent="0.25">
      <c r="A60" s="52"/>
      <c r="B60" s="23" t="s">
        <v>45</v>
      </c>
      <c r="C60" s="15" t="s">
        <v>53</v>
      </c>
      <c r="D60" s="24">
        <f t="shared" si="2"/>
        <v>83171</v>
      </c>
      <c r="E60" s="87">
        <f t="shared" si="2"/>
        <v>101996.98466621101</v>
      </c>
      <c r="G60" s="8"/>
      <c r="H60" s="8"/>
      <c r="I60" s="8"/>
      <c r="J60" s="4"/>
      <c r="K60" s="9"/>
      <c r="L60" s="4"/>
    </row>
    <row r="61" spans="1:12" s="2" customFormat="1" ht="15.75" customHeight="1" x14ac:dyDescent="0.25">
      <c r="A61" s="52"/>
      <c r="B61" s="11" t="s">
        <v>47</v>
      </c>
      <c r="C61" s="15" t="s">
        <v>54</v>
      </c>
      <c r="D61" s="13">
        <f>D165</f>
        <v>58240</v>
      </c>
      <c r="E61" s="86">
        <f>E165</f>
        <v>42261.109862400008</v>
      </c>
      <c r="G61" s="8"/>
      <c r="H61" s="8"/>
      <c r="I61" s="8"/>
      <c r="J61" s="4"/>
      <c r="K61" s="9"/>
      <c r="L61" s="4"/>
    </row>
    <row r="62" spans="1:12" s="2" customFormat="1" ht="15.75" customHeight="1" x14ac:dyDescent="0.25">
      <c r="A62" s="52"/>
      <c r="B62" s="11" t="s">
        <v>55</v>
      </c>
      <c r="C62" s="15" t="s">
        <v>56</v>
      </c>
      <c r="D62" s="13">
        <f>D166</f>
        <v>1780</v>
      </c>
      <c r="E62" s="86">
        <f>E166</f>
        <v>333.638761536</v>
      </c>
      <c r="G62" s="8"/>
      <c r="H62" s="8"/>
      <c r="I62" s="8"/>
      <c r="J62" s="4"/>
      <c r="K62" s="9"/>
      <c r="L62" s="4"/>
    </row>
    <row r="63" spans="1:12" s="2" customFormat="1" ht="15.75" customHeight="1" x14ac:dyDescent="0.25">
      <c r="A63" s="52"/>
      <c r="B63" s="11" t="s">
        <v>57</v>
      </c>
      <c r="C63" s="15" t="s">
        <v>58</v>
      </c>
      <c r="D63" s="13">
        <f>D97+D120+D167</f>
        <v>109769</v>
      </c>
      <c r="E63" s="86">
        <f>E97+E120+E167</f>
        <v>96580.120670925215</v>
      </c>
      <c r="G63" s="8"/>
      <c r="H63" s="8"/>
      <c r="I63" s="8"/>
      <c r="J63" s="4"/>
      <c r="K63" s="9"/>
      <c r="L63" s="4"/>
    </row>
    <row r="64" spans="1:12" s="2" customFormat="1" ht="15.75" customHeight="1" x14ac:dyDescent="0.25">
      <c r="A64" s="52"/>
      <c r="B64" s="11" t="s">
        <v>59</v>
      </c>
      <c r="C64" s="15" t="s">
        <v>60</v>
      </c>
      <c r="D64" s="13">
        <f>D168</f>
        <v>2811</v>
      </c>
      <c r="E64" s="86">
        <f>E168</f>
        <v>767.18218905000003</v>
      </c>
      <c r="G64" s="8"/>
      <c r="H64" s="8"/>
      <c r="I64" s="8"/>
      <c r="J64" s="4"/>
      <c r="K64" s="9"/>
      <c r="L64" s="4"/>
    </row>
    <row r="65" spans="1:12" s="2" customFormat="1" ht="15.75" customHeight="1" x14ac:dyDescent="0.25">
      <c r="A65" s="52"/>
      <c r="B65" s="11" t="s">
        <v>61</v>
      </c>
      <c r="C65" s="15" t="s">
        <v>62</v>
      </c>
      <c r="D65" s="13">
        <f>D98+D121+D169</f>
        <v>91651</v>
      </c>
      <c r="E65" s="86">
        <f>E98+E121+E169</f>
        <v>112401.89403946168</v>
      </c>
      <c r="G65" s="8"/>
      <c r="H65" s="8"/>
      <c r="I65" s="8"/>
      <c r="J65" s="4"/>
      <c r="K65" s="9"/>
      <c r="L65" s="4"/>
    </row>
    <row r="66" spans="1:12" s="2" customFormat="1" ht="15.75" customHeight="1" x14ac:dyDescent="0.25">
      <c r="A66" s="52"/>
      <c r="B66" s="11" t="s">
        <v>63</v>
      </c>
      <c r="C66" s="25" t="s">
        <v>48</v>
      </c>
      <c r="D66" s="13">
        <f>D170</f>
        <v>29538</v>
      </c>
      <c r="E66" s="86">
        <f>E170</f>
        <v>8974.1010926660001</v>
      </c>
      <c r="G66" s="8"/>
      <c r="H66" s="8"/>
      <c r="I66" s="8"/>
      <c r="J66" s="4"/>
      <c r="K66" s="9"/>
      <c r="L66" s="4"/>
    </row>
    <row r="67" spans="1:12" s="2" customFormat="1" ht="15.75" customHeight="1" x14ac:dyDescent="0.25">
      <c r="A67" s="52"/>
      <c r="B67" s="11" t="s">
        <v>64</v>
      </c>
      <c r="C67" s="26" t="s">
        <v>65</v>
      </c>
      <c r="D67" s="13">
        <f>D179</f>
        <v>401</v>
      </c>
      <c r="E67" s="86">
        <f>E179</f>
        <v>95.311927168000011</v>
      </c>
      <c r="G67" s="8"/>
      <c r="H67" s="8"/>
      <c r="I67" s="8"/>
      <c r="J67" s="4"/>
      <c r="K67" s="9"/>
      <c r="L67" s="4"/>
    </row>
    <row r="68" spans="1:12" s="2" customFormat="1" ht="15.75" customHeight="1" x14ac:dyDescent="0.25">
      <c r="A68" s="52"/>
      <c r="B68" s="11" t="s">
        <v>66</v>
      </c>
      <c r="C68" s="15" t="s">
        <v>67</v>
      </c>
      <c r="D68" s="13">
        <f t="shared" ref="D68:E71" si="3">D171</f>
        <v>6328</v>
      </c>
      <c r="E68" s="86">
        <f t="shared" si="3"/>
        <v>1106.760602332</v>
      </c>
      <c r="G68" s="8"/>
      <c r="H68" s="8"/>
      <c r="I68" s="8"/>
      <c r="J68" s="4"/>
      <c r="K68" s="9"/>
      <c r="L68" s="4"/>
    </row>
    <row r="69" spans="1:12" s="2" customFormat="1" ht="15.75" customHeight="1" x14ac:dyDescent="0.25">
      <c r="A69" s="52"/>
      <c r="B69" s="11" t="s">
        <v>68</v>
      </c>
      <c r="C69" s="15" t="s">
        <v>69</v>
      </c>
      <c r="D69" s="13">
        <f t="shared" si="3"/>
        <v>1664</v>
      </c>
      <c r="E69" s="86">
        <f t="shared" si="3"/>
        <v>492.38282719999995</v>
      </c>
      <c r="G69" s="8"/>
      <c r="H69" s="8"/>
      <c r="I69" s="8"/>
      <c r="J69" s="4"/>
      <c r="K69" s="9"/>
      <c r="L69" s="4"/>
    </row>
    <row r="70" spans="1:12" s="2" customFormat="1" ht="15.75" customHeight="1" x14ac:dyDescent="0.25">
      <c r="A70" s="52"/>
      <c r="B70" s="11" t="s">
        <v>70</v>
      </c>
      <c r="C70" s="15" t="s">
        <v>71</v>
      </c>
      <c r="D70" s="13">
        <f t="shared" si="3"/>
        <v>28529</v>
      </c>
      <c r="E70" s="86">
        <f t="shared" si="3"/>
        <v>26606.485916108191</v>
      </c>
      <c r="G70" s="8"/>
      <c r="H70" s="8"/>
      <c r="I70" s="8"/>
      <c r="J70" s="4"/>
      <c r="K70" s="9"/>
      <c r="L70" s="4"/>
    </row>
    <row r="71" spans="1:12" s="2" customFormat="1" ht="15.75" customHeight="1" x14ac:dyDescent="0.25">
      <c r="A71" s="52"/>
      <c r="B71" s="11" t="s">
        <v>72</v>
      </c>
      <c r="C71" s="15" t="s">
        <v>73</v>
      </c>
      <c r="D71" s="13">
        <f t="shared" si="3"/>
        <v>36337</v>
      </c>
      <c r="E71" s="86">
        <f>E174</f>
        <v>22725.68617224471</v>
      </c>
      <c r="G71" s="8"/>
      <c r="H71" s="8"/>
      <c r="I71" s="8"/>
      <c r="J71" s="4"/>
      <c r="K71" s="9"/>
      <c r="L71" s="4"/>
    </row>
    <row r="72" spans="1:12" s="2" customFormat="1" ht="15.75" customHeight="1" x14ac:dyDescent="0.25">
      <c r="A72" s="52"/>
      <c r="B72" s="11" t="s">
        <v>74</v>
      </c>
      <c r="C72" s="20" t="s">
        <v>75</v>
      </c>
      <c r="D72" s="13">
        <f>D177</f>
        <v>300</v>
      </c>
      <c r="E72" s="86">
        <f>E177</f>
        <v>221.93740800000003</v>
      </c>
      <c r="G72" s="8"/>
      <c r="H72" s="3"/>
      <c r="I72" s="8"/>
      <c r="J72" s="4"/>
      <c r="K72" s="9"/>
      <c r="L72" s="4"/>
    </row>
    <row r="73" spans="1:12" s="2" customFormat="1" ht="15.75" customHeight="1" x14ac:dyDescent="0.25">
      <c r="A73" s="52"/>
      <c r="B73" s="11" t="s">
        <v>76</v>
      </c>
      <c r="C73" s="20" t="s">
        <v>77</v>
      </c>
      <c r="D73" s="13">
        <f>D$175</f>
        <v>1866</v>
      </c>
      <c r="E73" s="86">
        <f>E$175</f>
        <v>517.54451892300006</v>
      </c>
      <c r="G73" s="8"/>
      <c r="H73" s="3"/>
      <c r="I73" s="8"/>
      <c r="J73" s="4"/>
      <c r="K73" s="9"/>
      <c r="L73" s="4"/>
    </row>
    <row r="74" spans="1:12" s="2" customFormat="1" ht="15.75" customHeight="1" x14ac:dyDescent="0.25">
      <c r="A74" s="52"/>
      <c r="B74" s="11" t="s">
        <v>78</v>
      </c>
      <c r="C74" s="27" t="s">
        <v>79</v>
      </c>
      <c r="D74" s="13">
        <f>D$176</f>
        <v>241</v>
      </c>
      <c r="E74" s="86">
        <f>E$176</f>
        <v>73.443848900999996</v>
      </c>
      <c r="G74" s="8"/>
      <c r="H74" s="3"/>
      <c r="I74" s="8"/>
      <c r="J74" s="4"/>
      <c r="K74" s="9"/>
      <c r="L74" s="4"/>
    </row>
    <row r="75" spans="1:12" s="2" customFormat="1" ht="15.75" customHeight="1" x14ac:dyDescent="0.25">
      <c r="A75" s="52"/>
      <c r="B75" s="11" t="s">
        <v>80</v>
      </c>
      <c r="C75" s="27" t="s">
        <v>81</v>
      </c>
      <c r="D75" s="13">
        <f>D$178</f>
        <v>516</v>
      </c>
      <c r="E75" s="86">
        <f>E$178</f>
        <v>134.55707352599998</v>
      </c>
      <c r="G75" s="8"/>
      <c r="H75" s="3"/>
      <c r="I75" s="8"/>
      <c r="J75" s="4"/>
      <c r="K75" s="9"/>
      <c r="L75" s="4"/>
    </row>
    <row r="76" spans="1:12" s="2" customFormat="1" ht="40.5" customHeight="1" x14ac:dyDescent="0.25">
      <c r="A76" s="52"/>
      <c r="B76" s="31" t="s">
        <v>82</v>
      </c>
      <c r="C76" s="28" t="s">
        <v>83</v>
      </c>
      <c r="D76" s="42">
        <f>0.272*321103</f>
        <v>87340.016000000003</v>
      </c>
      <c r="E76" s="58">
        <f>'[1]2022-11'!H$136</f>
        <v>302133.57054848003</v>
      </c>
      <c r="G76" s="8"/>
      <c r="H76" s="8"/>
      <c r="I76" s="8"/>
      <c r="J76" s="4"/>
      <c r="K76" s="9"/>
      <c r="L76" s="4"/>
    </row>
    <row r="77" spans="1:12" s="2" customFormat="1" ht="15.75" customHeight="1" x14ac:dyDescent="0.25">
      <c r="A77" s="52"/>
      <c r="B77" s="11"/>
      <c r="C77" s="6" t="s">
        <v>10</v>
      </c>
      <c r="D77" s="29">
        <f>D76-D78</f>
        <v>1.0160000000032596</v>
      </c>
      <c r="E77" s="29">
        <f>E76-E78</f>
        <v>0.74346459773369133</v>
      </c>
      <c r="G77" s="8"/>
      <c r="H77" s="8"/>
      <c r="I77" s="8"/>
      <c r="J77" s="4"/>
      <c r="K77" s="9"/>
      <c r="L77" s="4"/>
    </row>
    <row r="78" spans="1:12" s="2" customFormat="1" ht="42" customHeight="1" x14ac:dyDescent="0.25">
      <c r="A78" s="52"/>
      <c r="B78" s="11"/>
      <c r="C78" s="6" t="s">
        <v>11</v>
      </c>
      <c r="D78" s="10">
        <f>SUM(D79:D98)</f>
        <v>87339</v>
      </c>
      <c r="E78" s="53">
        <f>SUM(E79:E98)</f>
        <v>302132.82708388229</v>
      </c>
      <c r="G78" s="8"/>
      <c r="H78" s="8"/>
      <c r="I78" s="8"/>
      <c r="J78" s="4"/>
      <c r="K78" s="9"/>
      <c r="L78" s="4"/>
    </row>
    <row r="79" spans="1:12" s="2" customFormat="1" ht="15.75" customHeight="1" x14ac:dyDescent="0.25">
      <c r="A79" s="52"/>
      <c r="B79" s="11" t="s">
        <v>8</v>
      </c>
      <c r="C79" s="19" t="s">
        <v>14</v>
      </c>
      <c r="D79" s="13">
        <f>'[1]2022-11'!I$139</f>
        <v>7503</v>
      </c>
      <c r="E79" s="54">
        <f>'[1]2022-11'!H$139</f>
        <v>22239.984489885595</v>
      </c>
      <c r="G79" s="8"/>
      <c r="H79" s="8"/>
      <c r="I79" s="8"/>
      <c r="J79" s="4"/>
      <c r="K79" s="9"/>
      <c r="L79" s="4"/>
    </row>
    <row r="80" spans="1:12" s="2" customFormat="1" ht="15.75" customHeight="1" x14ac:dyDescent="0.25">
      <c r="A80" s="52"/>
      <c r="B80" s="11" t="s">
        <v>13</v>
      </c>
      <c r="C80" s="20" t="s">
        <v>16</v>
      </c>
      <c r="D80" s="13">
        <f>'[1]2022-11'!I$140</f>
        <v>5301</v>
      </c>
      <c r="E80" s="54">
        <f>'[1]2022-11'!H$140</f>
        <v>17613.446046166286</v>
      </c>
      <c r="G80" s="8"/>
      <c r="H80" s="8"/>
      <c r="I80" s="8"/>
      <c r="J80" s="4"/>
      <c r="K80" s="9"/>
      <c r="L80" s="4"/>
    </row>
    <row r="81" spans="1:12" s="2" customFormat="1" ht="15.75" customHeight="1" x14ac:dyDescent="0.25">
      <c r="A81" s="52"/>
      <c r="B81" s="11" t="s">
        <v>15</v>
      </c>
      <c r="C81" s="20" t="s">
        <v>18</v>
      </c>
      <c r="D81" s="13">
        <f>'[1]2022-11'!I$141</f>
        <v>5822</v>
      </c>
      <c r="E81" s="54">
        <f>'[1]2022-11'!H$141</f>
        <v>18321.178978243173</v>
      </c>
      <c r="G81" s="8"/>
      <c r="H81" s="8"/>
      <c r="I81" s="8"/>
      <c r="J81" s="4"/>
      <c r="K81" s="9"/>
      <c r="L81" s="4"/>
    </row>
    <row r="82" spans="1:12" s="2" customFormat="1" ht="15.75" customHeight="1" x14ac:dyDescent="0.25">
      <c r="A82" s="52"/>
      <c r="B82" s="11" t="s">
        <v>17</v>
      </c>
      <c r="C82" s="20" t="s">
        <v>20</v>
      </c>
      <c r="D82" s="13">
        <f>'[1]2022-11'!I$142</f>
        <v>3534</v>
      </c>
      <c r="E82" s="54">
        <f>'[1]2022-11'!H$142</f>
        <v>12757.345406011349</v>
      </c>
      <c r="G82" s="8"/>
      <c r="H82" s="21"/>
      <c r="I82" s="8"/>
      <c r="J82" s="4"/>
      <c r="K82" s="9"/>
      <c r="L82" s="4"/>
    </row>
    <row r="83" spans="1:12" s="2" customFormat="1" ht="15.75" customHeight="1" x14ac:dyDescent="0.25">
      <c r="A83" s="52"/>
      <c r="B83" s="11" t="s">
        <v>19</v>
      </c>
      <c r="C83" s="20" t="s">
        <v>52</v>
      </c>
      <c r="D83" s="13">
        <f>'[1]2022-11'!I$143</f>
        <v>7880</v>
      </c>
      <c r="E83" s="54">
        <f>'[1]2022-11'!H$143</f>
        <v>25946.243776046158</v>
      </c>
      <c r="G83" s="8"/>
      <c r="H83" s="8"/>
      <c r="I83" s="8"/>
      <c r="J83" s="4"/>
      <c r="K83" s="9"/>
      <c r="L83" s="4"/>
    </row>
    <row r="84" spans="1:12" s="2" customFormat="1" ht="15.75" customHeight="1" x14ac:dyDescent="0.25">
      <c r="A84" s="52"/>
      <c r="B84" s="11" t="s">
        <v>21</v>
      </c>
      <c r="C84" s="20" t="s">
        <v>22</v>
      </c>
      <c r="D84" s="13">
        <f>'[1]2022-11'!I$144</f>
        <v>1377</v>
      </c>
      <c r="E84" s="54">
        <f>'[1]2022-11'!H$144</f>
        <v>5047.6034053685116</v>
      </c>
      <c r="G84" s="8"/>
      <c r="H84" s="8"/>
      <c r="I84" s="8"/>
      <c r="J84" s="4"/>
      <c r="K84" s="9"/>
      <c r="L84" s="4"/>
    </row>
    <row r="85" spans="1:12" s="2" customFormat="1" ht="15.75" customHeight="1" x14ac:dyDescent="0.25">
      <c r="A85" s="52"/>
      <c r="B85" s="11" t="s">
        <v>23</v>
      </c>
      <c r="C85" s="20" t="s">
        <v>24</v>
      </c>
      <c r="D85" s="13">
        <f>'[1]2022-11'!I$145</f>
        <v>1971</v>
      </c>
      <c r="E85" s="54">
        <f>'[1]2022-11'!H$145</f>
        <v>6867.3309820903078</v>
      </c>
      <c r="G85" s="8"/>
      <c r="H85" s="8"/>
      <c r="I85" s="8"/>
      <c r="J85" s="4"/>
      <c r="K85" s="9"/>
      <c r="L85" s="4"/>
    </row>
    <row r="86" spans="1:12" s="2" customFormat="1" ht="15.75" customHeight="1" x14ac:dyDescent="0.25">
      <c r="A86" s="52"/>
      <c r="B86" s="11" t="s">
        <v>25</v>
      </c>
      <c r="C86" s="20" t="s">
        <v>26</v>
      </c>
      <c r="D86" s="13">
        <f>'[1]2022-11'!I$146</f>
        <v>2389</v>
      </c>
      <c r="E86" s="54">
        <f>'[1]2022-11'!H$146</f>
        <v>7557.1683677157907</v>
      </c>
      <c r="G86" s="8"/>
      <c r="H86" s="8"/>
      <c r="I86" s="8"/>
      <c r="J86" s="4"/>
      <c r="K86" s="9"/>
      <c r="L86" s="4"/>
    </row>
    <row r="87" spans="1:12" s="2" customFormat="1" ht="15.75" customHeight="1" x14ac:dyDescent="0.25">
      <c r="A87" s="52"/>
      <c r="B87" s="11" t="s">
        <v>27</v>
      </c>
      <c r="C87" s="20" t="s">
        <v>28</v>
      </c>
      <c r="D87" s="13">
        <f>'[1]2022-11'!I$147</f>
        <v>1669</v>
      </c>
      <c r="E87" s="54">
        <f>'[1]2022-11'!H$147</f>
        <v>6164.7314206429837</v>
      </c>
      <c r="G87" s="8"/>
      <c r="H87" s="8"/>
      <c r="I87" s="8"/>
      <c r="J87" s="4"/>
      <c r="K87" s="9"/>
      <c r="L87" s="4"/>
    </row>
    <row r="88" spans="1:12" s="2" customFormat="1" ht="15.75" customHeight="1" x14ac:dyDescent="0.25">
      <c r="A88" s="52"/>
      <c r="B88" s="11" t="s">
        <v>29</v>
      </c>
      <c r="C88" s="20" t="s">
        <v>30</v>
      </c>
      <c r="D88" s="13">
        <f>'[1]2022-11'!I$148</f>
        <v>3656</v>
      </c>
      <c r="E88" s="54">
        <f>'[1]2022-11'!H$148</f>
        <v>13018.249127220733</v>
      </c>
      <c r="G88" s="22"/>
      <c r="H88" s="8"/>
      <c r="I88" s="8"/>
      <c r="J88" s="4"/>
      <c r="K88" s="9"/>
      <c r="L88" s="4"/>
    </row>
    <row r="89" spans="1:12" s="2" customFormat="1" ht="15.75" customHeight="1" x14ac:dyDescent="0.25">
      <c r="A89" s="52"/>
      <c r="B89" s="11" t="s">
        <v>31</v>
      </c>
      <c r="C89" s="20" t="s">
        <v>32</v>
      </c>
      <c r="D89" s="13">
        <f>'[1]2022-11'!I$149</f>
        <v>1958</v>
      </c>
      <c r="E89" s="54">
        <f>'[1]2022-11'!H$149</f>
        <v>6716.1812415966688</v>
      </c>
      <c r="G89" s="8"/>
      <c r="H89" s="8"/>
      <c r="I89" s="8"/>
      <c r="J89" s="4"/>
      <c r="K89" s="9"/>
      <c r="L89" s="4"/>
    </row>
    <row r="90" spans="1:12" s="2" customFormat="1" ht="15.75" customHeight="1" x14ac:dyDescent="0.25">
      <c r="A90" s="52"/>
      <c r="B90" s="11" t="s">
        <v>33</v>
      </c>
      <c r="C90" s="20" t="s">
        <v>34</v>
      </c>
      <c r="D90" s="13">
        <f>'[1]2022-11'!I$150</f>
        <v>2004</v>
      </c>
      <c r="E90" s="54">
        <f>'[1]2022-11'!H$150</f>
        <v>6833.0248802252836</v>
      </c>
      <c r="G90" s="8"/>
      <c r="H90" s="8"/>
      <c r="I90" s="8"/>
      <c r="J90" s="4"/>
      <c r="K90" s="9"/>
      <c r="L90" s="4"/>
    </row>
    <row r="91" spans="1:12" s="2" customFormat="1" ht="15.75" customHeight="1" x14ac:dyDescent="0.25">
      <c r="A91" s="52"/>
      <c r="B91" s="11" t="s">
        <v>35</v>
      </c>
      <c r="C91" s="20" t="s">
        <v>36</v>
      </c>
      <c r="D91" s="13">
        <f>'[1]2022-11'!I$151</f>
        <v>5498</v>
      </c>
      <c r="E91" s="54">
        <f>'[1]2022-11'!H$151</f>
        <v>17893.660504969215</v>
      </c>
      <c r="G91" s="8"/>
      <c r="H91" s="8"/>
      <c r="I91" s="8"/>
      <c r="J91" s="4"/>
      <c r="K91" s="9"/>
      <c r="L91" s="4"/>
    </row>
    <row r="92" spans="1:12" s="2" customFormat="1" ht="15.75" customHeight="1" x14ac:dyDescent="0.25">
      <c r="A92" s="52"/>
      <c r="B92" s="11" t="s">
        <v>37</v>
      </c>
      <c r="C92" s="20" t="s">
        <v>38</v>
      </c>
      <c r="D92" s="13">
        <f>'[1]2022-11'!I$152</f>
        <v>2119</v>
      </c>
      <c r="E92" s="54">
        <f>'[1]2022-11'!H$152</f>
        <v>7193.179779682132</v>
      </c>
      <c r="G92" s="8"/>
      <c r="H92" s="8"/>
      <c r="I92" s="8"/>
      <c r="J92" s="4"/>
      <c r="K92" s="9"/>
      <c r="L92" s="4"/>
    </row>
    <row r="93" spans="1:12" s="2" customFormat="1" ht="15.75" customHeight="1" x14ac:dyDescent="0.25">
      <c r="A93" s="52"/>
      <c r="B93" s="11" t="s">
        <v>39</v>
      </c>
      <c r="C93" s="20" t="s">
        <v>40</v>
      </c>
      <c r="D93" s="13">
        <f>'[1]2022-11'!I$153</f>
        <v>1572</v>
      </c>
      <c r="E93" s="54">
        <f>'[1]2022-11'!H$153</f>
        <v>4955.3279488605594</v>
      </c>
      <c r="G93" s="8"/>
      <c r="H93" s="8"/>
      <c r="I93" s="8"/>
      <c r="J93" s="4"/>
      <c r="K93" s="9"/>
      <c r="L93" s="4"/>
    </row>
    <row r="94" spans="1:12" s="2" customFormat="1" ht="15.75" customHeight="1" x14ac:dyDescent="0.25">
      <c r="A94" s="52"/>
      <c r="B94" s="11" t="s">
        <v>41</v>
      </c>
      <c r="C94" s="20" t="s">
        <v>42</v>
      </c>
      <c r="D94" s="13">
        <f>'[1]2022-11'!I$154</f>
        <v>1699</v>
      </c>
      <c r="E94" s="54">
        <f>'[1]2022-11'!H$154</f>
        <v>5532.0877026701874</v>
      </c>
      <c r="G94" s="8"/>
      <c r="H94" s="8"/>
      <c r="I94" s="8"/>
      <c r="J94" s="4"/>
      <c r="K94" s="9"/>
      <c r="L94" s="4"/>
    </row>
    <row r="95" spans="1:12" s="2" customFormat="1" ht="15.75" customHeight="1" x14ac:dyDescent="0.25">
      <c r="A95" s="52"/>
      <c r="B95" s="11" t="s">
        <v>43</v>
      </c>
      <c r="C95" s="20" t="s">
        <v>44</v>
      </c>
      <c r="D95" s="13">
        <f>'[1]2022-11'!I$155</f>
        <v>407</v>
      </c>
      <c r="E95" s="54">
        <f>'[1]2022-11'!H$155</f>
        <v>1344.2233102558093</v>
      </c>
      <c r="G95" s="8"/>
      <c r="H95" s="8"/>
      <c r="I95" s="8"/>
      <c r="J95" s="4"/>
      <c r="K95" s="9"/>
      <c r="L95" s="4"/>
    </row>
    <row r="96" spans="1:12" s="2" customFormat="1" ht="25.9" customHeight="1" x14ac:dyDescent="0.25">
      <c r="A96" s="52"/>
      <c r="B96" s="11" t="s">
        <v>45</v>
      </c>
      <c r="C96" s="15" t="s">
        <v>53</v>
      </c>
      <c r="D96" s="24">
        <f>'[1]2022-11'!I$156</f>
        <v>6713</v>
      </c>
      <c r="E96" s="54">
        <f>'[1]2022-11'!H$156</f>
        <v>22946.503619999996</v>
      </c>
      <c r="G96" s="8"/>
      <c r="H96" s="8"/>
      <c r="I96" s="8"/>
      <c r="J96" s="4"/>
      <c r="K96" s="9"/>
      <c r="L96" s="4"/>
    </row>
    <row r="97" spans="1:12" s="2" customFormat="1" ht="15.75" customHeight="1" x14ac:dyDescent="0.25">
      <c r="A97" s="52"/>
      <c r="B97" s="11" t="s">
        <v>47</v>
      </c>
      <c r="C97" s="15" t="s">
        <v>58</v>
      </c>
      <c r="D97" s="13">
        <f>'[1]2022-11'!I$157</f>
        <v>2471</v>
      </c>
      <c r="E97" s="54">
        <f>'[1]2022-11'!H$157</f>
        <v>8515.8205400000006</v>
      </c>
      <c r="G97" s="8"/>
      <c r="H97" s="8"/>
      <c r="I97" s="8"/>
      <c r="J97" s="4"/>
      <c r="K97" s="9"/>
      <c r="L97" s="4"/>
    </row>
    <row r="98" spans="1:12" s="2" customFormat="1" ht="15.75" customHeight="1" x14ac:dyDescent="0.25">
      <c r="A98" s="52"/>
      <c r="B98" s="11" t="s">
        <v>55</v>
      </c>
      <c r="C98" s="15" t="s">
        <v>62</v>
      </c>
      <c r="D98" s="13">
        <f>'[1]2022-11'!I$158</f>
        <v>21796</v>
      </c>
      <c r="E98" s="54">
        <f>'[1]2022-11'!H$158</f>
        <v>84669.53555623148</v>
      </c>
      <c r="G98" s="8"/>
      <c r="H98" s="8"/>
      <c r="I98" s="8"/>
      <c r="J98" s="4"/>
      <c r="K98" s="9"/>
      <c r="L98" s="4"/>
    </row>
    <row r="99" spans="1:12" s="2" customFormat="1" ht="30.75" customHeight="1" x14ac:dyDescent="0.25">
      <c r="A99" s="52"/>
      <c r="B99" s="31" t="s">
        <v>84</v>
      </c>
      <c r="C99" s="30" t="s">
        <v>85</v>
      </c>
      <c r="D99" s="42">
        <f>0.263*321103</f>
        <v>84450.089000000007</v>
      </c>
      <c r="E99" s="58">
        <f>'[1]2022-11'!H$186</f>
        <v>361204.00916456996</v>
      </c>
      <c r="G99" s="8"/>
      <c r="H99" s="8"/>
      <c r="I99" s="8"/>
      <c r="J99" s="4"/>
      <c r="K99" s="9"/>
      <c r="L99" s="4"/>
    </row>
    <row r="100" spans="1:12" s="2" customFormat="1" ht="15.75" customHeight="1" x14ac:dyDescent="0.25">
      <c r="A100" s="52"/>
      <c r="B100" s="11"/>
      <c r="C100" s="6" t="s">
        <v>10</v>
      </c>
      <c r="D100" s="17">
        <f>D99-D101</f>
        <v>8.900000000721775E-2</v>
      </c>
      <c r="E100" s="53">
        <f>E99-E101</f>
        <v>19683.186385171546</v>
      </c>
      <c r="G100" s="8"/>
      <c r="H100" s="8"/>
      <c r="I100" s="8"/>
      <c r="J100" s="4"/>
      <c r="K100" s="9"/>
      <c r="L100" s="4"/>
    </row>
    <row r="101" spans="1:12" s="2" customFormat="1" ht="40.5" customHeight="1" x14ac:dyDescent="0.25">
      <c r="A101" s="52"/>
      <c r="B101" s="11"/>
      <c r="C101" s="6" t="s">
        <v>11</v>
      </c>
      <c r="D101" s="10">
        <f>SUM(D102:D121)</f>
        <v>84450</v>
      </c>
      <c r="E101" s="53">
        <f>SUM(E102:E121)</f>
        <v>341520.82277939841</v>
      </c>
      <c r="G101" s="8"/>
      <c r="H101" s="8"/>
      <c r="I101" s="8"/>
      <c r="J101" s="4"/>
      <c r="K101" s="9"/>
      <c r="L101" s="4"/>
    </row>
    <row r="102" spans="1:12" s="2" customFormat="1" ht="15.75" customHeight="1" x14ac:dyDescent="0.25">
      <c r="A102" s="52"/>
      <c r="B102" s="11" t="s">
        <v>8</v>
      </c>
      <c r="C102" s="19" t="s">
        <v>14</v>
      </c>
      <c r="D102" s="13">
        <f>'[1]2022-11'!I$189</f>
        <v>3367</v>
      </c>
      <c r="E102" s="54">
        <f>'[1]2022-11'!H$189</f>
        <v>14750.270103377599</v>
      </c>
      <c r="G102" s="8"/>
      <c r="H102" s="8"/>
      <c r="I102" s="8"/>
      <c r="J102" s="4"/>
      <c r="K102" s="9"/>
      <c r="L102" s="4"/>
    </row>
    <row r="103" spans="1:12" s="2" customFormat="1" ht="15.75" customHeight="1" x14ac:dyDescent="0.25">
      <c r="A103" s="52"/>
      <c r="B103" s="11" t="s">
        <v>13</v>
      </c>
      <c r="C103" s="20" t="s">
        <v>16</v>
      </c>
      <c r="D103" s="13">
        <f>'[1]2022-11'!I$190</f>
        <v>6515</v>
      </c>
      <c r="E103" s="54">
        <f>'[1]2022-11'!H$190</f>
        <v>29087.134192260797</v>
      </c>
      <c r="G103" s="8"/>
      <c r="H103" s="8"/>
      <c r="I103" s="8"/>
      <c r="J103" s="4"/>
      <c r="K103" s="9"/>
      <c r="L103" s="4"/>
    </row>
    <row r="104" spans="1:12" s="2" customFormat="1" ht="15.75" customHeight="1" x14ac:dyDescent="0.25">
      <c r="A104" s="52"/>
      <c r="B104" s="11" t="s">
        <v>15</v>
      </c>
      <c r="C104" s="20" t="s">
        <v>18</v>
      </c>
      <c r="D104" s="13">
        <f>'[1]2022-11'!I$191</f>
        <v>5392</v>
      </c>
      <c r="E104" s="54">
        <f>'[1]2022-11'!H$191</f>
        <v>23986.739723689596</v>
      </c>
      <c r="G104" s="8"/>
      <c r="H104" s="8"/>
      <c r="I104" s="8"/>
      <c r="J104" s="4"/>
      <c r="K104" s="9"/>
      <c r="L104" s="4"/>
    </row>
    <row r="105" spans="1:12" s="2" customFormat="1" ht="15.75" customHeight="1" x14ac:dyDescent="0.25">
      <c r="A105" s="52"/>
      <c r="B105" s="11" t="s">
        <v>17</v>
      </c>
      <c r="C105" s="20" t="s">
        <v>20</v>
      </c>
      <c r="D105" s="13">
        <f>'[1]2022-11'!I$192</f>
        <v>3009</v>
      </c>
      <c r="E105" s="54">
        <f>'[1]2022-11'!H$192</f>
        <v>12892.291029823999</v>
      </c>
      <c r="G105" s="8"/>
      <c r="H105" s="21"/>
      <c r="I105" s="8"/>
      <c r="J105" s="4"/>
      <c r="K105" s="9"/>
      <c r="L105" s="4"/>
    </row>
    <row r="106" spans="1:12" s="2" customFormat="1" ht="15.75" customHeight="1" x14ac:dyDescent="0.25">
      <c r="A106" s="52"/>
      <c r="B106" s="11" t="s">
        <v>19</v>
      </c>
      <c r="C106" s="20" t="s">
        <v>52</v>
      </c>
      <c r="D106" s="13">
        <f>'[1]2022-11'!I$193</f>
        <v>7383</v>
      </c>
      <c r="E106" s="54">
        <f>'[1]2022-11'!H$193</f>
        <v>29343.039520224</v>
      </c>
      <c r="G106" s="8"/>
      <c r="H106" s="8"/>
      <c r="I106" s="8"/>
      <c r="J106" s="4"/>
      <c r="K106" s="9"/>
      <c r="L106" s="4"/>
    </row>
    <row r="107" spans="1:12" s="2" customFormat="1" ht="15.75" customHeight="1" x14ac:dyDescent="0.25">
      <c r="A107" s="52"/>
      <c r="B107" s="11" t="s">
        <v>21</v>
      </c>
      <c r="C107" s="20" t="s">
        <v>22</v>
      </c>
      <c r="D107" s="13">
        <f>'[1]2022-11'!I$194</f>
        <v>1345</v>
      </c>
      <c r="E107" s="54">
        <f>'[1]2022-11'!H$194</f>
        <v>5983.7466148639996</v>
      </c>
      <c r="G107" s="8"/>
      <c r="H107" s="8"/>
      <c r="I107" s="8"/>
      <c r="J107" s="4"/>
      <c r="K107" s="9"/>
      <c r="L107" s="4"/>
    </row>
    <row r="108" spans="1:12" s="2" customFormat="1" ht="15.75" customHeight="1" x14ac:dyDescent="0.25">
      <c r="A108" s="52"/>
      <c r="B108" s="11" t="s">
        <v>23</v>
      </c>
      <c r="C108" s="20" t="s">
        <v>24</v>
      </c>
      <c r="D108" s="13">
        <f>'[1]2022-11'!I$195</f>
        <v>1921</v>
      </c>
      <c r="E108" s="54">
        <f>'[1]2022-11'!H$195</f>
        <v>8719.5124111120003</v>
      </c>
      <c r="G108" s="8"/>
      <c r="H108" s="8"/>
      <c r="I108" s="8"/>
      <c r="J108" s="4"/>
      <c r="K108" s="9"/>
      <c r="L108" s="4"/>
    </row>
    <row r="109" spans="1:12" s="2" customFormat="1" ht="15.75" customHeight="1" x14ac:dyDescent="0.25">
      <c r="A109" s="52"/>
      <c r="B109" s="11" t="s">
        <v>25</v>
      </c>
      <c r="C109" s="20" t="s">
        <v>26</v>
      </c>
      <c r="D109" s="13">
        <f>'[1]2022-11'!I$196</f>
        <v>2494</v>
      </c>
      <c r="E109" s="54">
        <f>'[1]2022-11'!H$196</f>
        <v>10981.932589728</v>
      </c>
      <c r="G109" s="8"/>
      <c r="H109" s="8"/>
      <c r="I109" s="8"/>
      <c r="J109" s="4"/>
      <c r="K109" s="9"/>
      <c r="L109" s="4"/>
    </row>
    <row r="110" spans="1:12" s="2" customFormat="1" ht="15.75" customHeight="1" x14ac:dyDescent="0.25">
      <c r="A110" s="52"/>
      <c r="B110" s="11" t="s">
        <v>27</v>
      </c>
      <c r="C110" s="20" t="s">
        <v>28</v>
      </c>
      <c r="D110" s="13">
        <f>'[1]2022-11'!I$197</f>
        <v>2475</v>
      </c>
      <c r="E110" s="54">
        <f>'[1]2022-11'!H$197</f>
        <v>11159.101985076801</v>
      </c>
      <c r="G110" s="8"/>
      <c r="H110" s="8"/>
      <c r="I110" s="8"/>
      <c r="J110" s="4"/>
      <c r="K110" s="9"/>
      <c r="L110" s="4"/>
    </row>
    <row r="111" spans="1:12" s="2" customFormat="1" ht="15.75" customHeight="1" x14ac:dyDescent="0.25">
      <c r="A111" s="52"/>
      <c r="B111" s="11" t="s">
        <v>29</v>
      </c>
      <c r="C111" s="20" t="s">
        <v>30</v>
      </c>
      <c r="D111" s="13">
        <f>'[1]2022-11'!I$198</f>
        <v>3382</v>
      </c>
      <c r="E111" s="54">
        <f>'[1]2022-11'!H$198</f>
        <v>15500.3075629136</v>
      </c>
      <c r="G111" s="22"/>
      <c r="H111" s="8"/>
      <c r="I111" s="8"/>
      <c r="J111" s="4"/>
      <c r="K111" s="9"/>
      <c r="L111" s="4"/>
    </row>
    <row r="112" spans="1:12" s="2" customFormat="1" ht="15.75" customHeight="1" x14ac:dyDescent="0.25">
      <c r="A112" s="52"/>
      <c r="B112" s="11" t="s">
        <v>31</v>
      </c>
      <c r="C112" s="20" t="s">
        <v>32</v>
      </c>
      <c r="D112" s="13">
        <f>'[1]2022-11'!I$199</f>
        <v>2507</v>
      </c>
      <c r="E112" s="54">
        <f>'[1]2022-11'!H$199</f>
        <v>10404.005854391999</v>
      </c>
      <c r="G112" s="8"/>
      <c r="H112" s="8"/>
      <c r="I112" s="8"/>
      <c r="J112" s="4"/>
      <c r="K112" s="9"/>
      <c r="L112" s="4"/>
    </row>
    <row r="113" spans="1:12" s="2" customFormat="1" ht="15.75" customHeight="1" x14ac:dyDescent="0.25">
      <c r="A113" s="52"/>
      <c r="B113" s="11" t="s">
        <v>33</v>
      </c>
      <c r="C113" s="20" t="s">
        <v>34</v>
      </c>
      <c r="D113" s="13">
        <f>'[1]2022-11'!I$200</f>
        <v>1706</v>
      </c>
      <c r="E113" s="54">
        <f>'[1]2022-11'!H$200</f>
        <v>7363.3806934063978</v>
      </c>
      <c r="G113" s="8"/>
      <c r="H113" s="8"/>
      <c r="I113" s="8"/>
      <c r="J113" s="4"/>
      <c r="K113" s="9"/>
      <c r="L113" s="4"/>
    </row>
    <row r="114" spans="1:12" s="2" customFormat="1" ht="15.75" customHeight="1" x14ac:dyDescent="0.25">
      <c r="A114" s="52"/>
      <c r="B114" s="11" t="s">
        <v>35</v>
      </c>
      <c r="C114" s="20" t="s">
        <v>36</v>
      </c>
      <c r="D114" s="13">
        <f>'[1]2022-11'!I$201</f>
        <v>4437</v>
      </c>
      <c r="E114" s="54">
        <f>'[1]2022-11'!H$201</f>
        <v>16287.506288244802</v>
      </c>
      <c r="G114" s="8"/>
      <c r="H114" s="8"/>
      <c r="I114" s="8"/>
      <c r="J114" s="4"/>
      <c r="K114" s="9"/>
      <c r="L114" s="4"/>
    </row>
    <row r="115" spans="1:12" s="2" customFormat="1" ht="15.75" customHeight="1" x14ac:dyDescent="0.25">
      <c r="A115" s="52"/>
      <c r="B115" s="11" t="s">
        <v>37</v>
      </c>
      <c r="C115" s="20" t="s">
        <v>38</v>
      </c>
      <c r="D115" s="13">
        <f>'[1]2022-11'!I$202</f>
        <v>2138</v>
      </c>
      <c r="E115" s="54">
        <f>'[1]2022-11'!H$202</f>
        <v>7751.6147918159995</v>
      </c>
      <c r="G115" s="8"/>
      <c r="H115" s="8"/>
      <c r="I115" s="8"/>
      <c r="J115" s="4"/>
      <c r="K115" s="9"/>
      <c r="L115" s="4"/>
    </row>
    <row r="116" spans="1:12" s="2" customFormat="1" ht="15.75" customHeight="1" x14ac:dyDescent="0.25">
      <c r="A116" s="52"/>
      <c r="B116" s="11" t="s">
        <v>39</v>
      </c>
      <c r="C116" s="20" t="s">
        <v>40</v>
      </c>
      <c r="D116" s="13">
        <f>'[1]2022-11'!I$203</f>
        <v>2247</v>
      </c>
      <c r="E116" s="54">
        <f>'[1]2022-11'!H$203</f>
        <v>8898.8523480832009</v>
      </c>
      <c r="G116" s="8"/>
      <c r="H116" s="8"/>
      <c r="I116" s="8"/>
      <c r="J116" s="4"/>
      <c r="K116" s="9"/>
      <c r="L116" s="4"/>
    </row>
    <row r="117" spans="1:12" s="2" customFormat="1" ht="15.75" customHeight="1" x14ac:dyDescent="0.25">
      <c r="A117" s="52"/>
      <c r="B117" s="11" t="s">
        <v>41</v>
      </c>
      <c r="C117" s="20" t="s">
        <v>42</v>
      </c>
      <c r="D117" s="13">
        <f>'[1]2022-11'!I$204</f>
        <v>2227</v>
      </c>
      <c r="E117" s="54">
        <f>'[1]2022-11'!H$204</f>
        <v>9351.1758417616002</v>
      </c>
      <c r="G117" s="8"/>
      <c r="H117" s="8"/>
      <c r="I117" s="8"/>
      <c r="J117" s="4"/>
      <c r="K117" s="9"/>
      <c r="L117" s="4"/>
    </row>
    <row r="118" spans="1:12" s="2" customFormat="1" ht="15.75" customHeight="1" x14ac:dyDescent="0.25">
      <c r="A118" s="52"/>
      <c r="B118" s="11" t="s">
        <v>43</v>
      </c>
      <c r="C118" s="20" t="s">
        <v>44</v>
      </c>
      <c r="D118" s="13">
        <f>'[1]2022-11'!I$205</f>
        <v>809</v>
      </c>
      <c r="E118" s="54">
        <f>'[1]2022-11'!H$205</f>
        <v>3293.6400902128003</v>
      </c>
      <c r="G118" s="8"/>
      <c r="H118" s="8"/>
      <c r="I118" s="8"/>
      <c r="J118" s="4"/>
      <c r="K118" s="9"/>
      <c r="L118" s="4"/>
    </row>
    <row r="119" spans="1:12" s="2" customFormat="1" ht="24.6" customHeight="1" x14ac:dyDescent="0.25">
      <c r="A119" s="52"/>
      <c r="B119" s="23" t="s">
        <v>45</v>
      </c>
      <c r="C119" s="15" t="s">
        <v>53</v>
      </c>
      <c r="D119" s="24">
        <f>'[1]2022-11'!I$206</f>
        <v>17569</v>
      </c>
      <c r="E119" s="54">
        <f>'[1]2022-11'!H$206</f>
        <v>64603.017359999998</v>
      </c>
      <c r="G119" s="8"/>
      <c r="H119" s="8"/>
      <c r="I119" s="8"/>
      <c r="J119" s="4"/>
      <c r="K119" s="9"/>
      <c r="L119" s="4"/>
    </row>
    <row r="120" spans="1:12" s="2" customFormat="1" ht="15.75" customHeight="1" x14ac:dyDescent="0.25">
      <c r="A120" s="52"/>
      <c r="B120" s="11" t="s">
        <v>47</v>
      </c>
      <c r="C120" s="15" t="s">
        <v>58</v>
      </c>
      <c r="D120" s="13">
        <f>'[1]2022-11'!I$207</f>
        <v>12380</v>
      </c>
      <c r="E120" s="54">
        <f>'[1]2022-11'!H$207</f>
        <v>38910.203699999998</v>
      </c>
      <c r="G120" s="8"/>
      <c r="H120" s="8"/>
      <c r="I120" s="8"/>
      <c r="J120" s="4"/>
      <c r="K120" s="9"/>
      <c r="L120" s="4"/>
    </row>
    <row r="121" spans="1:12" s="2" customFormat="1" ht="15.75" customHeight="1" x14ac:dyDescent="0.25">
      <c r="A121" s="52"/>
      <c r="B121" s="11" t="s">
        <v>55</v>
      </c>
      <c r="C121" s="15" t="s">
        <v>62</v>
      </c>
      <c r="D121" s="13">
        <f>'[1]2022-11'!I$208</f>
        <v>1147</v>
      </c>
      <c r="E121" s="54">
        <f>'[1]2022-11'!H$208</f>
        <v>12253.350078411204</v>
      </c>
      <c r="G121" s="8"/>
      <c r="H121" s="8"/>
      <c r="I121" s="8"/>
      <c r="J121" s="4"/>
      <c r="K121" s="9"/>
      <c r="L121" s="4"/>
    </row>
    <row r="122" spans="1:12" s="2" customFormat="1" ht="29.25" x14ac:dyDescent="0.25">
      <c r="A122" s="52"/>
      <c r="B122" s="31" t="s">
        <v>86</v>
      </c>
      <c r="C122" s="32" t="s">
        <v>87</v>
      </c>
      <c r="D122" s="42">
        <f>0.0526*321103</f>
        <v>16890.017800000001</v>
      </c>
      <c r="E122" s="58">
        <f>'[1]2022-11'!H43</f>
        <v>29490.477779334</v>
      </c>
      <c r="G122" s="8"/>
      <c r="H122" s="8"/>
      <c r="I122" s="8"/>
      <c r="J122" s="4"/>
      <c r="K122" s="9"/>
      <c r="L122" s="4"/>
    </row>
    <row r="123" spans="1:12" s="2" customFormat="1" ht="15" x14ac:dyDescent="0.25">
      <c r="A123" s="52"/>
      <c r="B123" s="31"/>
      <c r="C123" s="6" t="s">
        <v>10</v>
      </c>
      <c r="D123" s="10">
        <f>D122-D124</f>
        <v>1.780000000144355E-2</v>
      </c>
      <c r="E123" s="53">
        <f>E122-E124</f>
        <v>-0.2011206659990421</v>
      </c>
      <c r="F123" s="18"/>
      <c r="G123" s="8"/>
      <c r="H123" s="8"/>
      <c r="I123" s="8"/>
      <c r="J123" s="4"/>
      <c r="K123" s="9"/>
      <c r="L123" s="4"/>
    </row>
    <row r="124" spans="1:12" s="2" customFormat="1" ht="39.75" customHeight="1" x14ac:dyDescent="0.25">
      <c r="A124" s="52"/>
      <c r="B124" s="31"/>
      <c r="C124" s="6" t="s">
        <v>11</v>
      </c>
      <c r="D124" s="10">
        <f>SUM(D125:D143)</f>
        <v>16890</v>
      </c>
      <c r="E124" s="53">
        <f>SUM(E125:E143)</f>
        <v>29490.678899999999</v>
      </c>
      <c r="G124" s="8"/>
      <c r="H124" s="8"/>
      <c r="I124" s="8"/>
      <c r="J124" s="4"/>
      <c r="K124" s="9"/>
      <c r="L124" s="4"/>
    </row>
    <row r="125" spans="1:12" s="2" customFormat="1" ht="15" x14ac:dyDescent="0.25">
      <c r="A125" s="52"/>
      <c r="B125" s="33" t="s">
        <v>8</v>
      </c>
      <c r="C125" s="19" t="s">
        <v>14</v>
      </c>
      <c r="D125" s="34">
        <f>[1]Объемы!AV$7</f>
        <v>530</v>
      </c>
      <c r="E125" s="55">
        <f>[1]Стоимость!AV$11</f>
        <v>922.85609999999986</v>
      </c>
      <c r="G125" s="8"/>
      <c r="H125" s="8"/>
      <c r="I125" s="8"/>
      <c r="J125" s="4"/>
      <c r="K125" s="9"/>
      <c r="L125" s="4"/>
    </row>
    <row r="126" spans="1:12" s="2" customFormat="1" ht="15" x14ac:dyDescent="0.25">
      <c r="A126" s="52"/>
      <c r="B126" s="33" t="s">
        <v>13</v>
      </c>
      <c r="C126" s="20" t="s">
        <v>16</v>
      </c>
      <c r="D126" s="34">
        <f>[1]Объемы!AV$8</f>
        <v>1182</v>
      </c>
      <c r="E126" s="55">
        <f>[1]Стоимость!AV$12</f>
        <v>2056.8749400000002</v>
      </c>
      <c r="G126" s="8"/>
      <c r="H126" s="8"/>
      <c r="I126" s="8"/>
      <c r="J126" s="4"/>
      <c r="K126" s="9"/>
      <c r="L126" s="4"/>
    </row>
    <row r="127" spans="1:12" s="2" customFormat="1" ht="15" x14ac:dyDescent="0.25">
      <c r="A127" s="52"/>
      <c r="B127" s="33" t="s">
        <v>15</v>
      </c>
      <c r="C127" s="20" t="s">
        <v>18</v>
      </c>
      <c r="D127" s="34">
        <f>[1]Объемы!AV$9</f>
        <v>1256</v>
      </c>
      <c r="E127" s="55">
        <f>[1]Стоимость!AV$13</f>
        <v>2196.6655199999996</v>
      </c>
      <c r="G127" s="8"/>
      <c r="H127" s="8"/>
      <c r="I127" s="8"/>
      <c r="J127" s="4"/>
      <c r="K127" s="9"/>
      <c r="L127" s="4"/>
    </row>
    <row r="128" spans="1:12" s="2" customFormat="1" ht="15" x14ac:dyDescent="0.25">
      <c r="A128" s="52"/>
      <c r="B128" s="33" t="s">
        <v>17</v>
      </c>
      <c r="C128" s="20" t="s">
        <v>20</v>
      </c>
      <c r="D128" s="34">
        <f>[1]Объемы!AV$10</f>
        <v>709</v>
      </c>
      <c r="E128" s="55">
        <f>[1]Стоимость!AV$14</f>
        <v>1237.1535299999998</v>
      </c>
      <c r="G128" s="8"/>
      <c r="H128" s="8"/>
      <c r="I128" s="8"/>
      <c r="J128" s="4"/>
      <c r="K128" s="9"/>
      <c r="L128" s="4"/>
    </row>
    <row r="129" spans="1:12" s="2" customFormat="1" ht="15" x14ac:dyDescent="0.25">
      <c r="A129" s="52"/>
      <c r="B129" s="33" t="s">
        <v>19</v>
      </c>
      <c r="C129" s="20" t="s">
        <v>52</v>
      </c>
      <c r="D129" s="34">
        <f>[1]Объемы!AV$11</f>
        <v>1876</v>
      </c>
      <c r="E129" s="55">
        <f>[1]Стоимость!AV$15</f>
        <v>3277.5013199999999</v>
      </c>
      <c r="G129" s="8"/>
      <c r="H129" s="8"/>
      <c r="I129" s="8"/>
      <c r="J129" s="4"/>
      <c r="K129" s="9"/>
      <c r="L129" s="4"/>
    </row>
    <row r="130" spans="1:12" s="2" customFormat="1" ht="15" x14ac:dyDescent="0.25">
      <c r="A130" s="52"/>
      <c r="B130" s="33" t="s">
        <v>21</v>
      </c>
      <c r="C130" s="20" t="s">
        <v>22</v>
      </c>
      <c r="D130" s="34">
        <f>[1]Объемы!AV$12</f>
        <v>230</v>
      </c>
      <c r="E130" s="55">
        <f>[1]Стоимость!AV$16</f>
        <v>403.25909999999999</v>
      </c>
      <c r="G130" s="8"/>
      <c r="H130" s="8"/>
      <c r="I130" s="8"/>
      <c r="J130" s="4"/>
      <c r="K130" s="9"/>
      <c r="L130" s="4"/>
    </row>
    <row r="131" spans="1:12" s="2" customFormat="1" ht="15" x14ac:dyDescent="0.25">
      <c r="A131" s="52"/>
      <c r="B131" s="33" t="s">
        <v>23</v>
      </c>
      <c r="C131" s="20" t="s">
        <v>24</v>
      </c>
      <c r="D131" s="34">
        <f>[1]Объемы!AV$13</f>
        <v>310</v>
      </c>
      <c r="E131" s="55">
        <f>[1]Стоимость!AV$17</f>
        <v>540.41790000000015</v>
      </c>
      <c r="G131" s="8"/>
      <c r="H131" s="8"/>
      <c r="I131" s="8"/>
      <c r="J131" s="4"/>
      <c r="K131" s="9"/>
      <c r="L131" s="4"/>
    </row>
    <row r="132" spans="1:12" s="2" customFormat="1" ht="15" x14ac:dyDescent="0.25">
      <c r="A132" s="52"/>
      <c r="B132" s="33" t="s">
        <v>25</v>
      </c>
      <c r="C132" s="20" t="s">
        <v>26</v>
      </c>
      <c r="D132" s="34">
        <f>[1]Объемы!AV$14</f>
        <v>684</v>
      </c>
      <c r="E132" s="55">
        <f>[1]Стоимость!AV$18</f>
        <v>1195.60428</v>
      </c>
      <c r="G132" s="8"/>
      <c r="H132" s="8"/>
      <c r="I132" s="8"/>
      <c r="J132" s="4"/>
      <c r="K132" s="9"/>
      <c r="L132" s="4"/>
    </row>
    <row r="133" spans="1:12" s="2" customFormat="1" ht="15" x14ac:dyDescent="0.25">
      <c r="A133" s="52"/>
      <c r="B133" s="33" t="s">
        <v>27</v>
      </c>
      <c r="C133" s="20" t="s">
        <v>28</v>
      </c>
      <c r="D133" s="34">
        <f>[1]Объемы!AV$15</f>
        <v>678</v>
      </c>
      <c r="E133" s="55">
        <f>[1]Стоимость!AV$19</f>
        <v>1185.63246</v>
      </c>
      <c r="G133" s="8"/>
      <c r="H133" s="8"/>
      <c r="I133" s="8"/>
      <c r="J133" s="4"/>
      <c r="K133" s="9"/>
      <c r="L133" s="4"/>
    </row>
    <row r="134" spans="1:12" s="2" customFormat="1" ht="15" x14ac:dyDescent="0.25">
      <c r="A134" s="52"/>
      <c r="B134" s="33" t="s">
        <v>29</v>
      </c>
      <c r="C134" s="20" t="s">
        <v>30</v>
      </c>
      <c r="D134" s="34">
        <f>[1]Объемы!AV$16</f>
        <v>598</v>
      </c>
      <c r="E134" s="55">
        <f>[1]Стоимость!AV$20</f>
        <v>1044.2724600000001</v>
      </c>
      <c r="G134" s="8"/>
      <c r="H134" s="8"/>
      <c r="I134" s="8"/>
      <c r="J134" s="4"/>
      <c r="K134" s="9"/>
      <c r="L134" s="4"/>
    </row>
    <row r="135" spans="1:12" s="2" customFormat="1" ht="15" x14ac:dyDescent="0.25">
      <c r="A135" s="52"/>
      <c r="B135" s="33" t="s">
        <v>31</v>
      </c>
      <c r="C135" s="20" t="s">
        <v>32</v>
      </c>
      <c r="D135" s="34">
        <f>[1]Объемы!AV$17</f>
        <v>457</v>
      </c>
      <c r="E135" s="55">
        <f>[1]Стоимость!AV$21</f>
        <v>797.33109000000013</v>
      </c>
      <c r="G135" s="8"/>
      <c r="H135" s="8"/>
      <c r="I135" s="8"/>
      <c r="J135" s="4"/>
      <c r="K135" s="9"/>
      <c r="L135" s="4"/>
    </row>
    <row r="136" spans="1:12" s="2" customFormat="1" ht="15" x14ac:dyDescent="0.25">
      <c r="A136" s="52"/>
      <c r="B136" s="33" t="s">
        <v>33</v>
      </c>
      <c r="C136" s="20" t="s">
        <v>34</v>
      </c>
      <c r="D136" s="34">
        <f>[1]Объемы!AV$18</f>
        <v>150</v>
      </c>
      <c r="E136" s="55">
        <f>[1]Стоимость!AV$22</f>
        <v>261.89910000000009</v>
      </c>
      <c r="G136" s="8"/>
      <c r="H136" s="8"/>
      <c r="I136" s="8"/>
      <c r="J136" s="4"/>
      <c r="K136" s="9"/>
      <c r="L136" s="4"/>
    </row>
    <row r="137" spans="1:12" s="2" customFormat="1" ht="15" x14ac:dyDescent="0.25">
      <c r="A137" s="52"/>
      <c r="B137" s="33" t="s">
        <v>35</v>
      </c>
      <c r="C137" s="20" t="s">
        <v>36</v>
      </c>
      <c r="D137" s="34">
        <f>[1]Объемы!AV$19</f>
        <v>1246</v>
      </c>
      <c r="E137" s="55">
        <f>[1]Стоимость!AV$23</f>
        <v>2175.8446199999998</v>
      </c>
      <c r="G137" s="8"/>
      <c r="H137" s="8"/>
      <c r="I137" s="8"/>
      <c r="J137" s="4"/>
      <c r="K137" s="9"/>
      <c r="L137" s="4"/>
    </row>
    <row r="138" spans="1:12" s="2" customFormat="1" ht="15" x14ac:dyDescent="0.25">
      <c r="A138" s="52"/>
      <c r="B138" s="33" t="s">
        <v>37</v>
      </c>
      <c r="C138" s="20" t="s">
        <v>38</v>
      </c>
      <c r="D138" s="34">
        <f>[1]Объемы!AV$20</f>
        <v>624</v>
      </c>
      <c r="E138" s="55">
        <f>[1]Стоимость!AV$24</f>
        <v>1091.68488</v>
      </c>
      <c r="G138" s="8"/>
      <c r="H138" s="8"/>
      <c r="I138" s="8"/>
      <c r="J138" s="4"/>
      <c r="K138" s="9"/>
      <c r="L138" s="4"/>
    </row>
    <row r="139" spans="1:12" s="2" customFormat="1" ht="15" x14ac:dyDescent="0.25">
      <c r="A139" s="52"/>
      <c r="B139" s="33" t="s">
        <v>39</v>
      </c>
      <c r="C139" s="20" t="s">
        <v>40</v>
      </c>
      <c r="D139" s="34">
        <f>[1]Объемы!AV$21</f>
        <v>220</v>
      </c>
      <c r="E139" s="55">
        <f>[1]Стоимость!AV$25</f>
        <v>382.43819999999999</v>
      </c>
      <c r="G139" s="8"/>
      <c r="H139" s="8"/>
      <c r="I139" s="8"/>
      <c r="J139" s="4"/>
      <c r="K139" s="9"/>
      <c r="L139" s="4"/>
    </row>
    <row r="140" spans="1:12" s="2" customFormat="1" ht="15" x14ac:dyDescent="0.25">
      <c r="A140" s="52"/>
      <c r="B140" s="33" t="s">
        <v>41</v>
      </c>
      <c r="C140" s="20" t="s">
        <v>42</v>
      </c>
      <c r="D140" s="34">
        <f>[1]Объемы!AV$22</f>
        <v>240</v>
      </c>
      <c r="E140" s="55">
        <f>[1]Стоимость!AV$26</f>
        <v>419.87880000000001</v>
      </c>
      <c r="G140" s="8"/>
      <c r="H140" s="8"/>
      <c r="I140" s="8"/>
      <c r="J140" s="4"/>
      <c r="K140" s="9"/>
      <c r="L140" s="4"/>
    </row>
    <row r="141" spans="1:12" s="2" customFormat="1" ht="15" x14ac:dyDescent="0.25">
      <c r="A141" s="52"/>
      <c r="B141" s="33" t="s">
        <v>43</v>
      </c>
      <c r="C141" s="20" t="s">
        <v>44</v>
      </c>
      <c r="D141" s="34">
        <f>[1]Объемы!AV$23</f>
        <v>60</v>
      </c>
      <c r="E141" s="55">
        <f>[1]Стоимость!AV$27</f>
        <v>99.718199999999996</v>
      </c>
      <c r="G141" s="8"/>
      <c r="H141" s="8"/>
      <c r="I141" s="8"/>
      <c r="J141" s="4"/>
      <c r="K141" s="9"/>
      <c r="L141" s="4"/>
    </row>
    <row r="142" spans="1:12" s="2" customFormat="1" ht="26.25" x14ac:dyDescent="0.25">
      <c r="A142" s="52"/>
      <c r="B142" s="35" t="s">
        <v>45</v>
      </c>
      <c r="C142" s="15" t="s">
        <v>53</v>
      </c>
      <c r="D142" s="36">
        <f>[1]Объемы!AV$24</f>
        <v>2010</v>
      </c>
      <c r="E142" s="55">
        <f>[1]Стоимость!AV$28</f>
        <v>3508.6076999999996</v>
      </c>
      <c r="G142" s="8"/>
      <c r="H142" s="8"/>
      <c r="I142" s="8"/>
      <c r="J142" s="4"/>
      <c r="K142" s="9"/>
      <c r="L142" s="4"/>
    </row>
    <row r="143" spans="1:12" s="2" customFormat="1" ht="15" x14ac:dyDescent="0.25">
      <c r="A143" s="52"/>
      <c r="B143" s="33" t="s">
        <v>47</v>
      </c>
      <c r="C143" s="15" t="s">
        <v>58</v>
      </c>
      <c r="D143" s="34">
        <f>[1]Объемы!AV$28</f>
        <v>3830</v>
      </c>
      <c r="E143" s="55">
        <f>[1]Стоимость!AV$32</f>
        <v>6693.0386999999992</v>
      </c>
      <c r="G143" s="8"/>
      <c r="H143" s="8"/>
      <c r="I143" s="8"/>
      <c r="J143" s="4"/>
      <c r="K143" s="9"/>
      <c r="L143" s="4"/>
    </row>
    <row r="144" spans="1:12" s="2" customFormat="1" ht="17.25" customHeight="1" x14ac:dyDescent="0.25">
      <c r="A144" s="52"/>
      <c r="B144" s="31" t="s">
        <v>88</v>
      </c>
      <c r="C144" s="32" t="s">
        <v>89</v>
      </c>
      <c r="D144" s="40">
        <f>2.395*321103</f>
        <v>769041.68500000006</v>
      </c>
      <c r="E144" s="58">
        <f>'[1]2022-11'!$H$44</f>
        <v>434177.33837359998</v>
      </c>
      <c r="G144" s="8"/>
      <c r="H144" s="8"/>
      <c r="I144" s="8"/>
      <c r="J144" s="4"/>
      <c r="K144" s="9"/>
      <c r="L144" s="4"/>
    </row>
    <row r="145" spans="1:12" s="2" customFormat="1" ht="15" x14ac:dyDescent="0.25">
      <c r="A145" s="52"/>
      <c r="B145" s="11"/>
      <c r="C145" s="6" t="s">
        <v>10</v>
      </c>
      <c r="D145" s="10">
        <f>D144-D146</f>
        <v>10871.685000000056</v>
      </c>
      <c r="E145" s="53">
        <f>E144-E146</f>
        <v>7.2725218413979746</v>
      </c>
      <c r="G145" s="8"/>
      <c r="H145" s="8"/>
      <c r="I145" s="8"/>
      <c r="J145" s="4"/>
      <c r="K145" s="9"/>
      <c r="L145" s="4"/>
    </row>
    <row r="146" spans="1:12" s="2" customFormat="1" ht="39" customHeight="1" x14ac:dyDescent="0.25">
      <c r="A146" s="52"/>
      <c r="B146" s="11"/>
      <c r="C146" s="6" t="s">
        <v>11</v>
      </c>
      <c r="D146" s="10">
        <f>SUM(D147:D179)</f>
        <v>758170</v>
      </c>
      <c r="E146" s="53">
        <f>SUM(E147:E179)</f>
        <v>434170.06585175858</v>
      </c>
      <c r="G146" s="8"/>
      <c r="H146" s="4"/>
      <c r="I146" s="8"/>
      <c r="J146" s="4"/>
      <c r="K146" s="9"/>
      <c r="L146" s="4"/>
    </row>
    <row r="147" spans="1:12" s="2" customFormat="1" ht="15" x14ac:dyDescent="0.25">
      <c r="A147" s="52"/>
      <c r="B147" s="11" t="s">
        <v>8</v>
      </c>
      <c r="C147" s="15" t="s">
        <v>14</v>
      </c>
      <c r="D147" s="37">
        <f>'[1]2022-11'!I$97</f>
        <v>26345</v>
      </c>
      <c r="E147" s="56">
        <f>'[1]2022-11'!H$97</f>
        <v>7065.9365226970003</v>
      </c>
      <c r="G147" s="8"/>
      <c r="H147" s="8"/>
      <c r="I147" s="8"/>
      <c r="J147" s="4"/>
      <c r="K147" s="9"/>
      <c r="L147" s="4"/>
    </row>
    <row r="148" spans="1:12" s="2" customFormat="1" ht="15" x14ac:dyDescent="0.25">
      <c r="A148" s="52"/>
      <c r="B148" s="11" t="s">
        <v>13</v>
      </c>
      <c r="C148" s="15" t="s">
        <v>16</v>
      </c>
      <c r="D148" s="37">
        <f>'[1]2022-11'!I$98</f>
        <v>36599</v>
      </c>
      <c r="E148" s="56">
        <f>'[1]2022-11'!H$98</f>
        <v>23008.028402146996</v>
      </c>
      <c r="G148" s="8"/>
      <c r="H148" s="8"/>
      <c r="I148" s="8"/>
      <c r="J148" s="4"/>
      <c r="K148" s="9"/>
      <c r="L148" s="4"/>
    </row>
    <row r="149" spans="1:12" s="2" customFormat="1" ht="15" x14ac:dyDescent="0.25">
      <c r="A149" s="52"/>
      <c r="B149" s="11" t="s">
        <v>15</v>
      </c>
      <c r="C149" s="15" t="s">
        <v>18</v>
      </c>
      <c r="D149" s="37">
        <f>'[1]2022-11'!I$99</f>
        <v>29764</v>
      </c>
      <c r="E149" s="56">
        <f>'[1]2022-11'!H$99</f>
        <v>31351.889086309002</v>
      </c>
      <c r="G149" s="8"/>
      <c r="H149" s="8"/>
      <c r="I149" s="8"/>
      <c r="J149" s="4"/>
      <c r="K149" s="9"/>
      <c r="L149" s="4"/>
    </row>
    <row r="150" spans="1:12" s="2" customFormat="1" ht="15" x14ac:dyDescent="0.25">
      <c r="A150" s="52"/>
      <c r="B150" s="11" t="s">
        <v>17</v>
      </c>
      <c r="C150" s="15" t="s">
        <v>20</v>
      </c>
      <c r="D150" s="37">
        <f>'[1]2022-11'!I$100</f>
        <v>17867</v>
      </c>
      <c r="E150" s="56">
        <f>'[1]2022-11'!H$100</f>
        <v>22706.47922044</v>
      </c>
      <c r="G150" s="8"/>
      <c r="H150" s="8"/>
      <c r="I150" s="8"/>
      <c r="J150" s="4"/>
      <c r="K150" s="9"/>
      <c r="L150" s="4"/>
    </row>
    <row r="151" spans="1:12" s="2" customFormat="1" ht="15" x14ac:dyDescent="0.25">
      <c r="A151" s="52"/>
      <c r="B151" s="11" t="s">
        <v>19</v>
      </c>
      <c r="C151" s="15" t="s">
        <v>52</v>
      </c>
      <c r="D151" s="37">
        <f>'[1]2022-11'!I$101</f>
        <v>44340</v>
      </c>
      <c r="E151" s="56">
        <f>'[1]2022-11'!H$101</f>
        <v>24129.228826153998</v>
      </c>
      <c r="G151" s="8"/>
      <c r="H151" s="8"/>
      <c r="I151" s="8"/>
      <c r="J151" s="4"/>
      <c r="K151" s="9"/>
      <c r="L151" s="4"/>
    </row>
    <row r="152" spans="1:12" s="2" customFormat="1" ht="15" x14ac:dyDescent="0.25">
      <c r="A152" s="52"/>
      <c r="B152" s="11" t="s">
        <v>21</v>
      </c>
      <c r="C152" s="15" t="s">
        <v>22</v>
      </c>
      <c r="D152" s="37">
        <f>'[1]2022-11'!I$102</f>
        <v>12326</v>
      </c>
      <c r="E152" s="56">
        <f>'[1]2022-11'!H$102</f>
        <v>4717.3752626510013</v>
      </c>
      <c r="G152" s="8"/>
      <c r="H152" s="8"/>
      <c r="I152" s="8"/>
      <c r="J152" s="4"/>
      <c r="K152" s="9"/>
      <c r="L152" s="4"/>
    </row>
    <row r="153" spans="1:12" s="2" customFormat="1" ht="15" x14ac:dyDescent="0.25">
      <c r="A153" s="52"/>
      <c r="B153" s="11" t="s">
        <v>23</v>
      </c>
      <c r="C153" s="15" t="s">
        <v>24</v>
      </c>
      <c r="D153" s="37">
        <f>'[1]2022-11'!I$103</f>
        <v>7456</v>
      </c>
      <c r="E153" s="56">
        <f>'[1]2022-11'!H$103</f>
        <v>6866.9414996249989</v>
      </c>
      <c r="G153" s="8"/>
      <c r="H153" s="8"/>
      <c r="I153" s="8"/>
      <c r="J153" s="4"/>
      <c r="K153" s="9"/>
      <c r="L153" s="4"/>
    </row>
    <row r="154" spans="1:12" s="2" customFormat="1" ht="15" x14ac:dyDescent="0.25">
      <c r="A154" s="52"/>
      <c r="B154" s="11" t="s">
        <v>25</v>
      </c>
      <c r="C154" s="15" t="s">
        <v>26</v>
      </c>
      <c r="D154" s="37">
        <f>'[1]2022-11'!I$104</f>
        <v>44588</v>
      </c>
      <c r="E154" s="56">
        <f>'[1]2022-11'!H$104</f>
        <v>21717.628187981001</v>
      </c>
      <c r="G154" s="8"/>
      <c r="H154" s="8"/>
      <c r="I154" s="8"/>
      <c r="J154" s="4"/>
      <c r="K154" s="9"/>
      <c r="L154" s="4"/>
    </row>
    <row r="155" spans="1:12" s="2" customFormat="1" ht="15" x14ac:dyDescent="0.25">
      <c r="A155" s="52"/>
      <c r="B155" s="11" t="s">
        <v>27</v>
      </c>
      <c r="C155" s="15" t="s">
        <v>28</v>
      </c>
      <c r="D155" s="37">
        <f>'[1]2022-11'!I$105</f>
        <v>10418</v>
      </c>
      <c r="E155" s="56">
        <f>'[1]2022-11'!H$105</f>
        <v>12369.225489183002</v>
      </c>
      <c r="G155" s="8"/>
      <c r="H155" s="8"/>
      <c r="I155" s="8"/>
      <c r="J155" s="4"/>
      <c r="K155" s="9"/>
      <c r="L155" s="4"/>
    </row>
    <row r="156" spans="1:12" s="2" customFormat="1" ht="15" x14ac:dyDescent="0.25">
      <c r="A156" s="52"/>
      <c r="B156" s="11" t="s">
        <v>29</v>
      </c>
      <c r="C156" s="15" t="s">
        <v>30</v>
      </c>
      <c r="D156" s="37">
        <f>'[1]2022-11'!I$106</f>
        <v>23741</v>
      </c>
      <c r="E156" s="56">
        <f>'[1]2022-11'!H$106</f>
        <v>24400.166760657994</v>
      </c>
      <c r="G156" s="8"/>
      <c r="H156" s="8"/>
      <c r="I156" s="8"/>
      <c r="J156" s="4"/>
      <c r="K156" s="9"/>
      <c r="L156" s="4"/>
    </row>
    <row r="157" spans="1:12" s="2" customFormat="1" ht="15" x14ac:dyDescent="0.25">
      <c r="A157" s="52"/>
      <c r="B157" s="11" t="s">
        <v>31</v>
      </c>
      <c r="C157" s="15" t="s">
        <v>32</v>
      </c>
      <c r="D157" s="37">
        <f>'[1]2022-11'!I$107</f>
        <v>11390</v>
      </c>
      <c r="E157" s="56">
        <f>'[1]2022-11'!H$107</f>
        <v>13900.971906888733</v>
      </c>
      <c r="G157" s="8"/>
      <c r="H157" s="8"/>
      <c r="I157" s="8"/>
      <c r="J157" s="4"/>
      <c r="K157" s="9"/>
      <c r="L157" s="4"/>
    </row>
    <row r="158" spans="1:12" s="2" customFormat="1" ht="15" x14ac:dyDescent="0.25">
      <c r="A158" s="52"/>
      <c r="B158" s="11" t="s">
        <v>33</v>
      </c>
      <c r="C158" s="15" t="s">
        <v>34</v>
      </c>
      <c r="D158" s="37">
        <f>'[1]2022-11'!I$108</f>
        <v>6983</v>
      </c>
      <c r="E158" s="56">
        <f>'[1]2022-11'!H$108</f>
        <v>4946.2027554060014</v>
      </c>
      <c r="G158" s="8"/>
      <c r="H158" s="8"/>
      <c r="I158" s="8"/>
      <c r="J158" s="4"/>
      <c r="K158" s="9"/>
      <c r="L158" s="4"/>
    </row>
    <row r="159" spans="1:12" s="2" customFormat="1" ht="15" x14ac:dyDescent="0.25">
      <c r="A159" s="52"/>
      <c r="B159" s="11" t="s">
        <v>35</v>
      </c>
      <c r="C159" s="15" t="s">
        <v>36</v>
      </c>
      <c r="D159" s="37">
        <f>'[1]2022-11'!I$109</f>
        <v>56352</v>
      </c>
      <c r="E159" s="56">
        <f>'[1]2022-11'!H$109</f>
        <v>23178.582341253725</v>
      </c>
      <c r="G159" s="8"/>
      <c r="H159" s="8"/>
      <c r="I159" s="8"/>
      <c r="J159" s="4"/>
      <c r="K159" s="9"/>
      <c r="L159" s="4"/>
    </row>
    <row r="160" spans="1:12" s="2" customFormat="1" ht="15" x14ac:dyDescent="0.25">
      <c r="A160" s="52"/>
      <c r="B160" s="11" t="s">
        <v>37</v>
      </c>
      <c r="C160" s="15" t="s">
        <v>38</v>
      </c>
      <c r="D160" s="37">
        <f>'[1]2022-11'!I$110</f>
        <v>10150</v>
      </c>
      <c r="E160" s="56">
        <f>'[1]2022-11'!H$110</f>
        <v>6896.831698365002</v>
      </c>
      <c r="G160" s="8"/>
      <c r="H160" s="8"/>
      <c r="I160" s="8"/>
      <c r="J160" s="4"/>
      <c r="K160" s="9"/>
      <c r="L160" s="4"/>
    </row>
    <row r="161" spans="1:12" s="2" customFormat="1" ht="15" x14ac:dyDescent="0.25">
      <c r="A161" s="52"/>
      <c r="B161" s="11" t="s">
        <v>39</v>
      </c>
      <c r="C161" s="15" t="s">
        <v>40</v>
      </c>
      <c r="D161" s="37">
        <f>'[1]2022-11'!I$111</f>
        <v>13323</v>
      </c>
      <c r="E161" s="56">
        <f>'[1]2022-11'!H$111</f>
        <v>11894.734725933</v>
      </c>
      <c r="G161" s="8"/>
      <c r="H161" s="8"/>
      <c r="I161" s="8"/>
      <c r="J161" s="4"/>
      <c r="K161" s="9"/>
      <c r="L161" s="4"/>
    </row>
    <row r="162" spans="1:12" s="2" customFormat="1" ht="15" x14ac:dyDescent="0.25">
      <c r="A162" s="52"/>
      <c r="B162" s="11" t="s">
        <v>41</v>
      </c>
      <c r="C162" s="15" t="s">
        <v>42</v>
      </c>
      <c r="D162" s="37">
        <f>'[1]2022-11'!I$112</f>
        <v>13720</v>
      </c>
      <c r="E162" s="56">
        <f>'[1]2022-11'!H$112</f>
        <v>11096.375156704999</v>
      </c>
      <c r="G162" s="8"/>
      <c r="H162" s="8"/>
      <c r="I162" s="8"/>
      <c r="J162" s="4"/>
      <c r="K162" s="9"/>
      <c r="L162" s="4"/>
    </row>
    <row r="163" spans="1:12" s="2" customFormat="1" ht="15" x14ac:dyDescent="0.25">
      <c r="A163" s="52"/>
      <c r="B163" s="11" t="s">
        <v>43</v>
      </c>
      <c r="C163" s="15" t="s">
        <v>44</v>
      </c>
      <c r="D163" s="37">
        <f>'[1]2022-11'!I$113</f>
        <v>1742</v>
      </c>
      <c r="E163" s="56">
        <f>'[1]2022-11'!H$113</f>
        <v>532.75728735200005</v>
      </c>
      <c r="G163" s="8"/>
      <c r="H163" s="8"/>
      <c r="I163" s="8"/>
      <c r="J163" s="4"/>
      <c r="K163" s="9"/>
      <c r="L163" s="4"/>
    </row>
    <row r="164" spans="1:12" s="2" customFormat="1" ht="26.25" x14ac:dyDescent="0.25">
      <c r="A164" s="52"/>
      <c r="B164" s="23" t="s">
        <v>45</v>
      </c>
      <c r="C164" s="15" t="s">
        <v>53</v>
      </c>
      <c r="D164" s="38">
        <f>'[1]2022-11'!I$114</f>
        <v>58889</v>
      </c>
      <c r="E164" s="57">
        <f>'[1]2022-11'!H$114</f>
        <v>14447.463686210998</v>
      </c>
      <c r="G164" s="8"/>
      <c r="H164" s="8"/>
      <c r="I164" s="8"/>
      <c r="J164" s="4"/>
      <c r="K164" s="9"/>
      <c r="L164" s="4"/>
    </row>
    <row r="165" spans="1:12" s="2" customFormat="1" ht="15" x14ac:dyDescent="0.25">
      <c r="A165" s="52"/>
      <c r="B165" s="11" t="s">
        <v>47</v>
      </c>
      <c r="C165" s="15" t="s">
        <v>54</v>
      </c>
      <c r="D165" s="37">
        <f>'[1]2022-11'!I$115</f>
        <v>58240</v>
      </c>
      <c r="E165" s="56">
        <f>'[1]2022-11'!H$115</f>
        <v>42261.109862400008</v>
      </c>
      <c r="G165" s="8"/>
      <c r="H165" s="8"/>
      <c r="I165" s="8"/>
      <c r="J165" s="4"/>
      <c r="K165" s="9"/>
      <c r="L165" s="4"/>
    </row>
    <row r="166" spans="1:12" s="2" customFormat="1" ht="15" x14ac:dyDescent="0.25">
      <c r="A166" s="52"/>
      <c r="B166" s="11" t="s">
        <v>55</v>
      </c>
      <c r="C166" s="15" t="s">
        <v>90</v>
      </c>
      <c r="D166" s="37">
        <f>'[1]2022-11'!I$116</f>
        <v>1780</v>
      </c>
      <c r="E166" s="56">
        <f>'[1]2022-11'!H$116</f>
        <v>333.638761536</v>
      </c>
      <c r="G166" s="8"/>
      <c r="H166" s="8"/>
      <c r="I166" s="8"/>
      <c r="J166" s="4"/>
      <c r="K166" s="9"/>
      <c r="L166" s="4"/>
    </row>
    <row r="167" spans="1:12" s="2" customFormat="1" ht="15" x14ac:dyDescent="0.25">
      <c r="A167" s="52"/>
      <c r="B167" s="11" t="s">
        <v>57</v>
      </c>
      <c r="C167" s="15" t="s">
        <v>58</v>
      </c>
      <c r="D167" s="37">
        <f>'[1]2022-11'!I$117</f>
        <v>94918</v>
      </c>
      <c r="E167" s="56">
        <f>'[1]2022-11'!H$117</f>
        <v>49154.096430925209</v>
      </c>
      <c r="G167" s="8"/>
      <c r="H167" s="8"/>
      <c r="I167" s="8"/>
      <c r="J167" s="4"/>
      <c r="K167" s="9"/>
      <c r="L167" s="4"/>
    </row>
    <row r="168" spans="1:12" s="2" customFormat="1" ht="15" x14ac:dyDescent="0.25">
      <c r="A168" s="52"/>
      <c r="B168" s="11" t="s">
        <v>59</v>
      </c>
      <c r="C168" s="15" t="s">
        <v>60</v>
      </c>
      <c r="D168" s="37">
        <f>'[1]2022-11'!I$118</f>
        <v>2811</v>
      </c>
      <c r="E168" s="56">
        <f>'[1]2022-11'!H$118</f>
        <v>767.18218905000003</v>
      </c>
      <c r="G168" s="8"/>
      <c r="H168" s="8"/>
      <c r="I168" s="8"/>
      <c r="J168" s="4"/>
      <c r="K168" s="9"/>
      <c r="L168" s="4"/>
    </row>
    <row r="169" spans="1:12" s="2" customFormat="1" ht="15" x14ac:dyDescent="0.25">
      <c r="A169" s="52"/>
      <c r="B169" s="11" t="s">
        <v>61</v>
      </c>
      <c r="C169" s="15" t="s">
        <v>62</v>
      </c>
      <c r="D169" s="37">
        <f>'[1]2022-11'!I$119</f>
        <v>68708</v>
      </c>
      <c r="E169" s="56">
        <f>'[1]2022-11'!H$119</f>
        <v>15479.008404819</v>
      </c>
      <c r="G169" s="8"/>
      <c r="H169" s="8"/>
      <c r="I169" s="8"/>
      <c r="J169" s="4"/>
      <c r="K169" s="9"/>
      <c r="L169" s="4"/>
    </row>
    <row r="170" spans="1:12" s="2" customFormat="1" ht="15" x14ac:dyDescent="0.25">
      <c r="A170" s="52"/>
      <c r="B170" s="11" t="s">
        <v>63</v>
      </c>
      <c r="C170" s="15" t="s">
        <v>91</v>
      </c>
      <c r="D170" s="37">
        <f>'[1]2022-11'!I$120</f>
        <v>29538</v>
      </c>
      <c r="E170" s="56">
        <f>'[1]2022-11'!H$120</f>
        <v>8974.1010926660001</v>
      </c>
      <c r="G170" s="8"/>
      <c r="H170" s="8"/>
      <c r="I170" s="8"/>
      <c r="J170" s="4"/>
      <c r="K170" s="9"/>
      <c r="L170" s="4"/>
    </row>
    <row r="171" spans="1:12" s="2" customFormat="1" ht="15" x14ac:dyDescent="0.25">
      <c r="A171" s="52"/>
      <c r="B171" s="11" t="s">
        <v>64</v>
      </c>
      <c r="C171" s="15" t="s">
        <v>92</v>
      </c>
      <c r="D171" s="37">
        <f>'[1]2022-11'!I$122</f>
        <v>6328</v>
      </c>
      <c r="E171" s="56">
        <f>'[1]2022-11'!H$122</f>
        <v>1106.760602332</v>
      </c>
      <c r="G171" s="8"/>
      <c r="H171" s="8"/>
      <c r="I171" s="8"/>
      <c r="J171" s="4"/>
      <c r="K171" s="9"/>
      <c r="L171" s="4"/>
    </row>
    <row r="172" spans="1:12" s="2" customFormat="1" ht="15" x14ac:dyDescent="0.25">
      <c r="A172" s="52"/>
      <c r="B172" s="11" t="s">
        <v>66</v>
      </c>
      <c r="C172" s="15" t="s">
        <v>69</v>
      </c>
      <c r="D172" s="37">
        <f>'[1]2022-11'!I$123</f>
        <v>1664</v>
      </c>
      <c r="E172" s="56">
        <f>'[1]2022-11'!H$123</f>
        <v>492.38282719999995</v>
      </c>
      <c r="G172" s="8"/>
      <c r="H172" s="8"/>
      <c r="I172" s="8"/>
      <c r="J172" s="4"/>
      <c r="K172" s="9"/>
      <c r="L172" s="4"/>
    </row>
    <row r="173" spans="1:12" s="2" customFormat="1" ht="15" x14ac:dyDescent="0.25">
      <c r="A173" s="52"/>
      <c r="B173" s="11" t="s">
        <v>68</v>
      </c>
      <c r="C173" s="15" t="s">
        <v>93</v>
      </c>
      <c r="D173" s="37">
        <f>'[1]2022-11'!I$124</f>
        <v>28529</v>
      </c>
      <c r="E173" s="56">
        <f>'[1]2022-11'!H$124</f>
        <v>26606.485916108191</v>
      </c>
      <c r="G173" s="8"/>
      <c r="H173" s="8"/>
      <c r="I173" s="8"/>
      <c r="J173" s="4"/>
      <c r="K173" s="9"/>
      <c r="L173" s="4"/>
    </row>
    <row r="174" spans="1:12" s="2" customFormat="1" ht="15" x14ac:dyDescent="0.25">
      <c r="A174" s="52"/>
      <c r="B174" s="11" t="s">
        <v>70</v>
      </c>
      <c r="C174" s="15" t="s">
        <v>94</v>
      </c>
      <c r="D174" s="37">
        <f>'[1]2022-11'!I$125</f>
        <v>36337</v>
      </c>
      <c r="E174" s="56">
        <f>'[1]2022-11'!H$125</f>
        <v>22725.68617224471</v>
      </c>
      <c r="G174" s="8"/>
      <c r="H174" s="8"/>
      <c r="I174" s="8"/>
      <c r="J174" s="4"/>
      <c r="K174" s="9"/>
      <c r="L174" s="4"/>
    </row>
    <row r="175" spans="1:12" s="2" customFormat="1" ht="15" x14ac:dyDescent="0.25">
      <c r="A175" s="52"/>
      <c r="B175" s="11" t="s">
        <v>72</v>
      </c>
      <c r="C175" s="15" t="s">
        <v>95</v>
      </c>
      <c r="D175" s="37">
        <f>'[1]2022-11'!I$129</f>
        <v>1866</v>
      </c>
      <c r="E175" s="56">
        <f>'[1]2022-11'!H$129</f>
        <v>517.54451892300006</v>
      </c>
      <c r="G175" s="8"/>
      <c r="H175" s="8"/>
      <c r="I175" s="8"/>
      <c r="J175" s="4"/>
      <c r="K175" s="9"/>
      <c r="L175" s="4"/>
    </row>
    <row r="176" spans="1:12" s="2" customFormat="1" ht="15" x14ac:dyDescent="0.25">
      <c r="A176" s="52"/>
      <c r="B176" s="11" t="s">
        <v>74</v>
      </c>
      <c r="C176" s="15" t="s">
        <v>79</v>
      </c>
      <c r="D176" s="37">
        <f>'[1]2022-11'!I$131</f>
        <v>241</v>
      </c>
      <c r="E176" s="56">
        <f>'[1]2022-11'!H$131</f>
        <v>73.443848900999996</v>
      </c>
      <c r="G176" s="8"/>
      <c r="H176" s="8"/>
      <c r="I176" s="8"/>
      <c r="J176" s="4"/>
      <c r="K176" s="9"/>
      <c r="L176" s="4"/>
    </row>
    <row r="177" spans="1:12" s="2" customFormat="1" ht="15" x14ac:dyDescent="0.25">
      <c r="A177" s="52"/>
      <c r="B177" s="11" t="s">
        <v>76</v>
      </c>
      <c r="C177" s="15" t="s">
        <v>96</v>
      </c>
      <c r="D177" s="37">
        <f>'[1]2022-11'!I$128</f>
        <v>300</v>
      </c>
      <c r="E177" s="56">
        <f>'[1]2022-11'!H$128</f>
        <v>221.93740800000003</v>
      </c>
      <c r="G177" s="8"/>
      <c r="H177" s="8"/>
      <c r="I177" s="8"/>
      <c r="J177" s="4"/>
      <c r="K177" s="9"/>
      <c r="L177" s="4"/>
    </row>
    <row r="178" spans="1:12" s="2" customFormat="1" ht="15" x14ac:dyDescent="0.25">
      <c r="A178" s="52"/>
      <c r="B178" s="11" t="s">
        <v>78</v>
      </c>
      <c r="C178" s="15" t="s">
        <v>97</v>
      </c>
      <c r="D178" s="37">
        <f>'[1]2022-11'!I$132</f>
        <v>516</v>
      </c>
      <c r="E178" s="56">
        <f>'[1]2022-11'!H$132</f>
        <v>134.55707352599998</v>
      </c>
      <c r="G178" s="8"/>
      <c r="H178" s="8"/>
      <c r="I178" s="8"/>
      <c r="J178" s="4"/>
      <c r="K178" s="9"/>
      <c r="L178" s="4"/>
    </row>
    <row r="179" spans="1:12" s="2" customFormat="1" ht="15" x14ac:dyDescent="0.25">
      <c r="A179" s="52"/>
      <c r="B179" s="11" t="s">
        <v>80</v>
      </c>
      <c r="C179" s="26" t="s">
        <v>65</v>
      </c>
      <c r="D179" s="37">
        <f>'[1]2022-11'!I$121</f>
        <v>401</v>
      </c>
      <c r="E179" s="56">
        <f>'[1]2022-11'!H$121</f>
        <v>95.311927168000011</v>
      </c>
      <c r="G179" s="8"/>
      <c r="H179" s="8"/>
      <c r="I179" s="8"/>
      <c r="J179" s="4"/>
      <c r="K179" s="9"/>
      <c r="L179" s="4"/>
    </row>
    <row r="180" spans="1:12" s="2" customFormat="1" ht="29.25" customHeight="1" x14ac:dyDescent="0.25">
      <c r="A180" s="52"/>
      <c r="B180" s="31" t="s">
        <v>98</v>
      </c>
      <c r="C180" s="28" t="s">
        <v>99</v>
      </c>
      <c r="D180" s="42">
        <f>0.54*321103</f>
        <v>173395.62000000002</v>
      </c>
      <c r="E180" s="58">
        <f>'[1]2022-11'!H$211</f>
        <v>212359.3497702</v>
      </c>
      <c r="G180" s="8"/>
      <c r="H180" s="8"/>
      <c r="I180" s="8"/>
      <c r="J180" s="4"/>
      <c r="K180" s="9"/>
      <c r="L180" s="4"/>
    </row>
    <row r="181" spans="1:12" s="2" customFormat="1" ht="15.75" customHeight="1" x14ac:dyDescent="0.25">
      <c r="A181" s="52"/>
      <c r="B181" s="16"/>
      <c r="C181" s="6" t="s">
        <v>10</v>
      </c>
      <c r="D181" s="17">
        <f>D180-D182</f>
        <v>978.62000000002445</v>
      </c>
      <c r="E181" s="29">
        <f>E180-E182</f>
        <v>1125.3817124484922</v>
      </c>
      <c r="G181" s="39"/>
      <c r="H181" s="8"/>
      <c r="I181" s="8"/>
      <c r="J181" s="4"/>
      <c r="K181" s="9"/>
      <c r="L181" s="4"/>
    </row>
    <row r="182" spans="1:12" s="2" customFormat="1" ht="37.5" customHeight="1" x14ac:dyDescent="0.25">
      <c r="A182" s="52"/>
      <c r="B182" s="16"/>
      <c r="C182" s="6" t="s">
        <v>11</v>
      </c>
      <c r="D182" s="10">
        <f>SUM(D183:D204)</f>
        <v>172417</v>
      </c>
      <c r="E182" s="53">
        <f>SUM(E183:E204)</f>
        <v>211233.96805775151</v>
      </c>
      <c r="G182" s="39"/>
      <c r="H182" s="4"/>
      <c r="I182" s="8"/>
      <c r="J182" s="4"/>
      <c r="K182" s="9"/>
      <c r="L182" s="4"/>
    </row>
    <row r="183" spans="1:12" s="2" customFormat="1" ht="15.75" customHeight="1" x14ac:dyDescent="0.25">
      <c r="A183" s="52"/>
      <c r="B183" s="11" t="s">
        <v>8</v>
      </c>
      <c r="C183" s="14" t="s">
        <v>14</v>
      </c>
      <c r="D183" s="24">
        <f>'[1]2022-11'!I$214</f>
        <v>6437</v>
      </c>
      <c r="E183" s="54">
        <f>'[1]2022-11'!H$214</f>
        <v>7945.2121415762249</v>
      </c>
      <c r="G183" s="8"/>
      <c r="H183" s="8"/>
      <c r="I183" s="8"/>
      <c r="J183" s="4"/>
      <c r="K183" s="9"/>
      <c r="L183" s="4"/>
    </row>
    <row r="184" spans="1:12" s="2" customFormat="1" ht="15.75" customHeight="1" x14ac:dyDescent="0.25">
      <c r="A184" s="52"/>
      <c r="B184" s="11" t="s">
        <v>13</v>
      </c>
      <c r="C184" s="15" t="s">
        <v>16</v>
      </c>
      <c r="D184" s="24">
        <f>'[1]2022-11'!I$215</f>
        <v>15080</v>
      </c>
      <c r="E184" s="54">
        <f>'[1]2022-11'!H$215</f>
        <v>18138.986963516021</v>
      </c>
      <c r="G184" s="8"/>
      <c r="H184" s="8"/>
      <c r="I184" s="8"/>
      <c r="J184" s="4"/>
      <c r="K184" s="9"/>
      <c r="L184" s="4"/>
    </row>
    <row r="185" spans="1:12" s="2" customFormat="1" ht="15.75" customHeight="1" x14ac:dyDescent="0.25">
      <c r="A185" s="52"/>
      <c r="B185" s="11" t="s">
        <v>15</v>
      </c>
      <c r="C185" s="15" t="s">
        <v>18</v>
      </c>
      <c r="D185" s="24">
        <f>'[1]2022-11'!I$216</f>
        <v>10298</v>
      </c>
      <c r="E185" s="54">
        <f>'[1]2022-11'!H$216</f>
        <v>13186.565269743123</v>
      </c>
      <c r="G185" s="8"/>
      <c r="H185" s="8"/>
      <c r="I185" s="8"/>
      <c r="J185" s="4"/>
      <c r="K185" s="9"/>
      <c r="L185" s="4"/>
    </row>
    <row r="186" spans="1:12" s="2" customFormat="1" ht="15.75" customHeight="1" x14ac:dyDescent="0.25">
      <c r="A186" s="52"/>
      <c r="B186" s="11" t="s">
        <v>17</v>
      </c>
      <c r="C186" s="15" t="s">
        <v>20</v>
      </c>
      <c r="D186" s="24">
        <f>'[1]2022-11'!I$217</f>
        <v>7120</v>
      </c>
      <c r="E186" s="54">
        <f>'[1]2022-11'!H$217</f>
        <v>8469.0609865472798</v>
      </c>
      <c r="G186" s="8"/>
      <c r="H186" s="8"/>
      <c r="I186" s="8"/>
      <c r="J186" s="4"/>
      <c r="K186" s="9"/>
      <c r="L186" s="4"/>
    </row>
    <row r="187" spans="1:12" s="2" customFormat="1" ht="15.75" customHeight="1" x14ac:dyDescent="0.25">
      <c r="A187" s="52"/>
      <c r="B187" s="11" t="s">
        <v>19</v>
      </c>
      <c r="C187" s="15" t="s">
        <v>52</v>
      </c>
      <c r="D187" s="24">
        <f>'[1]2022-11'!I$218</f>
        <v>17820</v>
      </c>
      <c r="E187" s="54">
        <f>'[1]2022-11'!H$218</f>
        <v>21493.207057358202</v>
      </c>
      <c r="G187" s="8"/>
      <c r="H187" s="8"/>
      <c r="I187" s="8"/>
      <c r="J187" s="4"/>
      <c r="K187" s="9"/>
      <c r="L187" s="4"/>
    </row>
    <row r="188" spans="1:12" s="2" customFormat="1" ht="15.75" customHeight="1" x14ac:dyDescent="0.25">
      <c r="A188" s="52"/>
      <c r="B188" s="11" t="s">
        <v>21</v>
      </c>
      <c r="C188" s="15" t="s">
        <v>22</v>
      </c>
      <c r="D188" s="24">
        <f>'[1]2022-11'!I$219</f>
        <v>4232</v>
      </c>
      <c r="E188" s="54">
        <f>'[1]2022-11'!H$219</f>
        <v>5144.9669360796797</v>
      </c>
      <c r="G188" s="8"/>
      <c r="H188" s="8"/>
      <c r="I188" s="8"/>
      <c r="J188" s="4"/>
      <c r="K188" s="9"/>
      <c r="L188" s="4"/>
    </row>
    <row r="189" spans="1:12" s="2" customFormat="1" ht="15.75" customHeight="1" x14ac:dyDescent="0.25">
      <c r="A189" s="52"/>
      <c r="B189" s="11" t="s">
        <v>23</v>
      </c>
      <c r="C189" s="15" t="s">
        <v>24</v>
      </c>
      <c r="D189" s="24">
        <f>'[1]2022-11'!I$220</f>
        <v>4035</v>
      </c>
      <c r="E189" s="54">
        <f>'[1]2022-11'!H$220</f>
        <v>4894.851112805889</v>
      </c>
      <c r="G189" s="8"/>
      <c r="H189" s="8"/>
      <c r="I189" s="8"/>
      <c r="J189" s="4"/>
      <c r="K189" s="9"/>
      <c r="L189" s="4"/>
    </row>
    <row r="190" spans="1:12" s="2" customFormat="1" ht="15.75" customHeight="1" x14ac:dyDescent="0.25">
      <c r="A190" s="52"/>
      <c r="B190" s="11" t="s">
        <v>25</v>
      </c>
      <c r="C190" s="15" t="s">
        <v>26</v>
      </c>
      <c r="D190" s="24">
        <f>'[1]2022-11'!I$221</f>
        <v>8645</v>
      </c>
      <c r="E190" s="54">
        <f>'[1]2022-11'!H$221</f>
        <v>10782.166777033921</v>
      </c>
      <c r="G190" s="8"/>
      <c r="H190" s="8"/>
      <c r="I190" s="8"/>
      <c r="J190" s="4"/>
      <c r="K190" s="9"/>
      <c r="L190" s="4"/>
    </row>
    <row r="191" spans="1:12" s="2" customFormat="1" ht="15.75" customHeight="1" x14ac:dyDescent="0.25">
      <c r="A191" s="52"/>
      <c r="B191" s="11" t="s">
        <v>27</v>
      </c>
      <c r="C191" s="15" t="s">
        <v>28</v>
      </c>
      <c r="D191" s="24">
        <f>'[1]2022-11'!I$222</f>
        <v>4524</v>
      </c>
      <c r="E191" s="54">
        <f>'[1]2022-11'!H$222</f>
        <v>5797.0794836409123</v>
      </c>
      <c r="G191" s="8"/>
      <c r="H191" s="8"/>
      <c r="I191" s="8"/>
      <c r="J191" s="4"/>
      <c r="K191" s="9"/>
      <c r="L191" s="4"/>
    </row>
    <row r="192" spans="1:12" s="2" customFormat="1" ht="15.75" customHeight="1" x14ac:dyDescent="0.25">
      <c r="A192" s="52"/>
      <c r="B192" s="11" t="s">
        <v>29</v>
      </c>
      <c r="C192" s="15" t="s">
        <v>30</v>
      </c>
      <c r="D192" s="24">
        <f>'[1]2022-11'!I$223</f>
        <v>6900</v>
      </c>
      <c r="E192" s="54">
        <f>'[1]2022-11'!H$223</f>
        <v>8778.5671513382404</v>
      </c>
      <c r="G192" s="8"/>
      <c r="H192" s="8"/>
      <c r="I192" s="8"/>
      <c r="J192" s="4"/>
      <c r="K192" s="9"/>
      <c r="L192" s="4"/>
    </row>
    <row r="193" spans="1:12" s="2" customFormat="1" ht="15.75" customHeight="1" x14ac:dyDescent="0.25">
      <c r="A193" s="52"/>
      <c r="B193" s="11" t="s">
        <v>31</v>
      </c>
      <c r="C193" s="15" t="s">
        <v>32</v>
      </c>
      <c r="D193" s="24">
        <f>'[1]2022-11'!I$224</f>
        <v>4612</v>
      </c>
      <c r="E193" s="54">
        <f>'[1]2022-11'!H$224</f>
        <v>5462.574526725788</v>
      </c>
      <c r="G193" s="8"/>
      <c r="H193" s="8"/>
      <c r="I193" s="8"/>
      <c r="J193" s="4"/>
      <c r="K193" s="9"/>
      <c r="L193" s="4"/>
    </row>
    <row r="194" spans="1:12" s="2" customFormat="1" ht="15.75" customHeight="1" x14ac:dyDescent="0.25">
      <c r="A194" s="52"/>
      <c r="B194" s="11" t="s">
        <v>33</v>
      </c>
      <c r="C194" s="15" t="s">
        <v>34</v>
      </c>
      <c r="D194" s="24">
        <f>'[1]2022-11'!I$225</f>
        <v>4303</v>
      </c>
      <c r="E194" s="54">
        <f>'[1]2022-11'!H$225</f>
        <v>5270.3921152579333</v>
      </c>
      <c r="G194" s="8"/>
      <c r="H194" s="8"/>
      <c r="I194" s="8"/>
      <c r="J194" s="4"/>
      <c r="K194" s="9"/>
      <c r="L194" s="4"/>
    </row>
    <row r="195" spans="1:12" s="2" customFormat="1" ht="15.75" customHeight="1" x14ac:dyDescent="0.25">
      <c r="A195" s="52"/>
      <c r="B195" s="11" t="s">
        <v>35</v>
      </c>
      <c r="C195" s="15" t="s">
        <v>36</v>
      </c>
      <c r="D195" s="24">
        <f>'[1]2022-11'!I$226</f>
        <v>12794</v>
      </c>
      <c r="E195" s="54">
        <f>'[1]2022-11'!H$226</f>
        <v>16176.825859635666</v>
      </c>
      <c r="G195" s="8"/>
      <c r="H195" s="8"/>
      <c r="I195" s="8"/>
      <c r="J195" s="4"/>
      <c r="K195" s="9"/>
      <c r="L195" s="4"/>
    </row>
    <row r="196" spans="1:12" s="2" customFormat="1" ht="15.75" customHeight="1" x14ac:dyDescent="0.25">
      <c r="A196" s="52"/>
      <c r="B196" s="11" t="s">
        <v>37</v>
      </c>
      <c r="C196" s="15" t="s">
        <v>38</v>
      </c>
      <c r="D196" s="24">
        <f>'[1]2022-11'!I$227</f>
        <v>4600</v>
      </c>
      <c r="E196" s="54">
        <f>'[1]2022-11'!H$227</f>
        <v>5882.0830287510398</v>
      </c>
      <c r="G196" s="8"/>
      <c r="H196" s="8"/>
      <c r="I196" s="8"/>
      <c r="J196" s="4"/>
      <c r="K196" s="9"/>
      <c r="L196" s="4"/>
    </row>
    <row r="197" spans="1:12" s="2" customFormat="1" ht="15.75" customHeight="1" x14ac:dyDescent="0.25">
      <c r="A197" s="52"/>
      <c r="B197" s="11" t="s">
        <v>39</v>
      </c>
      <c r="C197" s="15" t="s">
        <v>40</v>
      </c>
      <c r="D197" s="24">
        <f>'[1]2022-11'!I$228</f>
        <v>3506</v>
      </c>
      <c r="E197" s="54">
        <f>'[1]2022-11'!H$228</f>
        <v>4423.7508719367361</v>
      </c>
      <c r="G197" s="8"/>
      <c r="H197" s="8"/>
      <c r="I197" s="8"/>
      <c r="J197" s="4"/>
      <c r="K197" s="9"/>
      <c r="L197" s="4"/>
    </row>
    <row r="198" spans="1:12" s="2" customFormat="1" ht="15.75" customHeight="1" x14ac:dyDescent="0.25">
      <c r="A198" s="52"/>
      <c r="B198" s="11" t="s">
        <v>41</v>
      </c>
      <c r="C198" s="15" t="s">
        <v>42</v>
      </c>
      <c r="D198" s="24">
        <f>'[1]2022-11'!I$229</f>
        <v>4167</v>
      </c>
      <c r="E198" s="54">
        <f>'[1]2022-11'!H$229</f>
        <v>5350.8273004854082</v>
      </c>
      <c r="G198" s="8"/>
      <c r="H198" s="8"/>
      <c r="I198" s="8"/>
      <c r="J198" s="4"/>
      <c r="K198" s="9"/>
      <c r="L198" s="4"/>
    </row>
    <row r="199" spans="1:12" s="2" customFormat="1" ht="15.75" customHeight="1" x14ac:dyDescent="0.25">
      <c r="A199" s="52"/>
      <c r="B199" s="11" t="s">
        <v>43</v>
      </c>
      <c r="C199" s="15" t="s">
        <v>44</v>
      </c>
      <c r="D199" s="24">
        <f>'[1]2022-11'!I$230</f>
        <v>2221</v>
      </c>
      <c r="E199" s="54">
        <f>'[1]2022-11'!H$230</f>
        <v>2769.6179370468963</v>
      </c>
      <c r="G199" s="8"/>
      <c r="H199" s="8"/>
      <c r="I199" s="8"/>
      <c r="J199" s="4"/>
      <c r="K199" s="9"/>
      <c r="L199" s="4"/>
    </row>
    <row r="200" spans="1:12" s="2" customFormat="1" ht="25.15" customHeight="1" x14ac:dyDescent="0.25">
      <c r="A200" s="52"/>
      <c r="B200" s="23" t="s">
        <v>45</v>
      </c>
      <c r="C200" s="15" t="s">
        <v>53</v>
      </c>
      <c r="D200" s="24">
        <f>'[1]2022-11'!I$231</f>
        <v>20394</v>
      </c>
      <c r="E200" s="54">
        <f>'[1]2022-11'!H$231</f>
        <v>20703.600483113289</v>
      </c>
      <c r="G200" s="8"/>
      <c r="H200" s="8"/>
      <c r="I200" s="8"/>
      <c r="J200" s="4"/>
      <c r="K200" s="9"/>
      <c r="L200" s="4"/>
    </row>
    <row r="201" spans="1:12" s="2" customFormat="1" ht="15.75" customHeight="1" x14ac:dyDescent="0.25">
      <c r="A201" s="52"/>
      <c r="B201" s="11" t="s">
        <v>47</v>
      </c>
      <c r="C201" s="15" t="s">
        <v>58</v>
      </c>
      <c r="D201" s="24">
        <f>'[1]2022-11'!I$232</f>
        <v>12300</v>
      </c>
      <c r="E201" s="54">
        <f>'[1]2022-11'!H$232</f>
        <v>12519.335389797601</v>
      </c>
      <c r="G201" s="8"/>
      <c r="H201" s="8"/>
      <c r="I201" s="8"/>
      <c r="J201" s="4"/>
      <c r="K201" s="9"/>
      <c r="L201" s="4"/>
    </row>
    <row r="202" spans="1:12" s="2" customFormat="1" ht="15.75" customHeight="1" x14ac:dyDescent="0.25">
      <c r="A202" s="52"/>
      <c r="B202" s="11" t="s">
        <v>55</v>
      </c>
      <c r="C202" s="15" t="s">
        <v>60</v>
      </c>
      <c r="D202" s="24">
        <f>'[1]2022-11'!I$233</f>
        <v>429</v>
      </c>
      <c r="E202" s="54">
        <f>'[1]2022-11'!H$233</f>
        <v>467.12589496165594</v>
      </c>
      <c r="G202" s="8"/>
      <c r="H202" s="8"/>
      <c r="I202" s="8"/>
      <c r="J202" s="4"/>
      <c r="K202" s="9"/>
      <c r="L202" s="4"/>
    </row>
    <row r="203" spans="1:12" s="2" customFormat="1" ht="15.75" customHeight="1" x14ac:dyDescent="0.25">
      <c r="A203" s="52"/>
      <c r="B203" s="11" t="s">
        <v>57</v>
      </c>
      <c r="C203" s="15" t="s">
        <v>62</v>
      </c>
      <c r="D203" s="24">
        <f>'[1]2022-11'!I$234</f>
        <v>18000</v>
      </c>
      <c r="E203" s="54">
        <f>'[1]2022-11'!H$234</f>
        <v>27577.170770400007</v>
      </c>
      <c r="G203" s="8"/>
      <c r="H203" s="8"/>
      <c r="I203" s="8"/>
      <c r="J203" s="4"/>
      <c r="K203" s="9"/>
      <c r="L203" s="4"/>
    </row>
    <row r="204" spans="1:12" s="2" customFormat="1" ht="15.75" customHeight="1" x14ac:dyDescent="0.25">
      <c r="A204" s="52"/>
      <c r="B204" s="11" t="s">
        <v>59</v>
      </c>
      <c r="C204" s="15" t="s">
        <v>100</v>
      </c>
      <c r="D204" s="24">
        <f>'[1]2022-11'!I$235</f>
        <v>0</v>
      </c>
      <c r="E204" s="54">
        <f>'[1]2022-11'!H$235</f>
        <v>0</v>
      </c>
      <c r="G204" s="8"/>
      <c r="H204" s="8"/>
      <c r="I204" s="8"/>
      <c r="J204" s="4"/>
      <c r="K204" s="9"/>
      <c r="L204" s="4"/>
    </row>
    <row r="205" spans="1:12" s="2" customFormat="1" ht="28.5" customHeight="1" x14ac:dyDescent="0.25">
      <c r="A205" s="52"/>
      <c r="B205" s="31" t="s">
        <v>101</v>
      </c>
      <c r="C205" s="28" t="s">
        <v>102</v>
      </c>
      <c r="D205" s="42">
        <f>1.7877*321103</f>
        <v>574035.83310000005</v>
      </c>
      <c r="E205" s="58">
        <f>'[1]2022-11'!H$239</f>
        <v>1575875.7765057615</v>
      </c>
      <c r="G205" s="8"/>
      <c r="H205" s="8"/>
      <c r="I205" s="8"/>
      <c r="J205" s="4"/>
      <c r="K205" s="9"/>
      <c r="L205" s="4"/>
    </row>
    <row r="206" spans="1:12" s="2" customFormat="1" ht="15.75" customHeight="1" x14ac:dyDescent="0.25">
      <c r="A206" s="52"/>
      <c r="B206" s="5"/>
      <c r="C206" s="6" t="s">
        <v>10</v>
      </c>
      <c r="D206" s="10">
        <f>D205-D207</f>
        <v>23504.833100000047</v>
      </c>
      <c r="E206" s="53">
        <f>E205-E207</f>
        <v>46667.254301392939</v>
      </c>
      <c r="G206" s="39"/>
      <c r="H206" s="8"/>
      <c r="I206" s="8"/>
      <c r="J206" s="4"/>
      <c r="K206" s="9"/>
      <c r="L206" s="4"/>
    </row>
    <row r="207" spans="1:12" s="2" customFormat="1" ht="39.75" customHeight="1" x14ac:dyDescent="0.25">
      <c r="A207" s="52"/>
      <c r="B207" s="5"/>
      <c r="C207" s="6" t="s">
        <v>11</v>
      </c>
      <c r="D207" s="10">
        <f>SUM(D208:D245)</f>
        <v>550531</v>
      </c>
      <c r="E207" s="53">
        <f>SUM(E208:E245)</f>
        <v>1529208.5222043686</v>
      </c>
      <c r="G207" s="39"/>
      <c r="H207" s="4"/>
      <c r="I207" s="8"/>
      <c r="J207" s="4"/>
      <c r="K207" s="9"/>
      <c r="L207" s="4"/>
    </row>
    <row r="208" spans="1:12" s="2" customFormat="1" ht="15.75" customHeight="1" x14ac:dyDescent="0.25">
      <c r="A208" s="52"/>
      <c r="B208" s="11" t="s">
        <v>8</v>
      </c>
      <c r="C208" s="14" t="s">
        <v>14</v>
      </c>
      <c r="D208" s="13">
        <f>'[1]2022-11'!I$242</f>
        <v>17275</v>
      </c>
      <c r="E208" s="54">
        <f>'[1]2022-11'!H$242</f>
        <v>42491.79644341419</v>
      </c>
      <c r="G208" s="8"/>
      <c r="H208" s="21"/>
      <c r="I208" s="8"/>
      <c r="J208" s="4"/>
      <c r="K208" s="9"/>
      <c r="L208" s="4"/>
    </row>
    <row r="209" spans="1:12" s="2" customFormat="1" ht="15.75" customHeight="1" x14ac:dyDescent="0.25">
      <c r="A209" s="52"/>
      <c r="B209" s="11" t="s">
        <v>13</v>
      </c>
      <c r="C209" s="15" t="s">
        <v>16</v>
      </c>
      <c r="D209" s="13">
        <f>'[1]2022-11'!I$243</f>
        <v>40081</v>
      </c>
      <c r="E209" s="54">
        <f>'[1]2022-11'!H$243</f>
        <v>114856.59103592408</v>
      </c>
      <c r="G209" s="8"/>
      <c r="H209" s="8"/>
      <c r="I209" s="8"/>
      <c r="J209" s="4"/>
      <c r="K209" s="9"/>
      <c r="L209" s="4"/>
    </row>
    <row r="210" spans="1:12" s="2" customFormat="1" ht="15.75" customHeight="1" x14ac:dyDescent="0.25">
      <c r="A210" s="52"/>
      <c r="B210" s="11" t="s">
        <v>15</v>
      </c>
      <c r="C210" s="15" t="s">
        <v>18</v>
      </c>
      <c r="D210" s="13">
        <f>'[1]2022-11'!I$244</f>
        <v>30659</v>
      </c>
      <c r="E210" s="54">
        <f>'[1]2022-11'!H$244</f>
        <v>88217.531016601104</v>
      </c>
      <c r="G210" s="8"/>
      <c r="H210" s="8"/>
      <c r="I210" s="8"/>
      <c r="J210" s="4"/>
      <c r="K210" s="9"/>
      <c r="L210" s="4"/>
    </row>
    <row r="211" spans="1:12" s="2" customFormat="1" ht="15.75" customHeight="1" x14ac:dyDescent="0.25">
      <c r="A211" s="52"/>
      <c r="B211" s="11" t="s">
        <v>17</v>
      </c>
      <c r="C211" s="15" t="s">
        <v>20</v>
      </c>
      <c r="D211" s="13">
        <f>'[1]2022-11'!I$245</f>
        <v>19992</v>
      </c>
      <c r="E211" s="54">
        <f>'[1]2022-11'!H$245</f>
        <v>48802.91984212309</v>
      </c>
      <c r="G211" s="8"/>
      <c r="H211" s="8"/>
      <c r="I211" s="8"/>
      <c r="J211" s="4"/>
      <c r="K211" s="9"/>
      <c r="L211" s="4"/>
    </row>
    <row r="212" spans="1:12" s="2" customFormat="1" ht="15.75" customHeight="1" x14ac:dyDescent="0.25">
      <c r="A212" s="52"/>
      <c r="B212" s="11" t="s">
        <v>19</v>
      </c>
      <c r="C212" s="15" t="s">
        <v>52</v>
      </c>
      <c r="D212" s="13">
        <f>'[1]2022-11'!I$246</f>
        <v>33114</v>
      </c>
      <c r="E212" s="54">
        <f>'[1]2022-11'!H$246</f>
        <v>84725.574938308026</v>
      </c>
      <c r="G212" s="8"/>
      <c r="H212" s="8"/>
      <c r="I212" s="8"/>
      <c r="J212" s="4"/>
      <c r="K212" s="9"/>
      <c r="L212" s="4"/>
    </row>
    <row r="213" spans="1:12" s="2" customFormat="1" ht="15.75" customHeight="1" x14ac:dyDescent="0.25">
      <c r="A213" s="52"/>
      <c r="B213" s="11" t="s">
        <v>21</v>
      </c>
      <c r="C213" s="15" t="s">
        <v>22</v>
      </c>
      <c r="D213" s="13">
        <f>'[1]2022-11'!I$247</f>
        <v>13836</v>
      </c>
      <c r="E213" s="54">
        <f>'[1]2022-11'!H$247</f>
        <v>34219.395000729608</v>
      </c>
      <c r="G213" s="8"/>
      <c r="H213" s="8"/>
      <c r="I213" s="8"/>
      <c r="J213" s="4"/>
      <c r="K213" s="9"/>
      <c r="L213" s="4"/>
    </row>
    <row r="214" spans="1:12" s="2" customFormat="1" ht="15.75" customHeight="1" x14ac:dyDescent="0.25">
      <c r="A214" s="52"/>
      <c r="B214" s="11" t="s">
        <v>23</v>
      </c>
      <c r="C214" s="15" t="s">
        <v>24</v>
      </c>
      <c r="D214" s="13">
        <f>'[1]2022-11'!I248</f>
        <v>15601</v>
      </c>
      <c r="E214" s="54">
        <f>'[1]2022-11'!H$248</f>
        <v>38900.364160580102</v>
      </c>
      <c r="G214" s="8"/>
      <c r="H214" s="8"/>
      <c r="I214" s="8"/>
      <c r="J214" s="4"/>
      <c r="K214" s="9"/>
      <c r="L214" s="4"/>
    </row>
    <row r="215" spans="1:12" s="2" customFormat="1" ht="15.75" customHeight="1" x14ac:dyDescent="0.25">
      <c r="A215" s="52"/>
      <c r="B215" s="11" t="s">
        <v>25</v>
      </c>
      <c r="C215" s="15" t="s">
        <v>26</v>
      </c>
      <c r="D215" s="13">
        <f>'[1]2022-11'!I$249</f>
        <v>19583</v>
      </c>
      <c r="E215" s="54">
        <f>'[1]2022-11'!H$249</f>
        <v>48458.1711552536</v>
      </c>
      <c r="G215" s="8"/>
      <c r="H215" s="8"/>
      <c r="I215" s="8"/>
      <c r="J215" s="4"/>
      <c r="K215" s="9"/>
      <c r="L215" s="4"/>
    </row>
    <row r="216" spans="1:12" s="2" customFormat="1" ht="15.75" customHeight="1" x14ac:dyDescent="0.25">
      <c r="A216" s="52"/>
      <c r="B216" s="11" t="s">
        <v>27</v>
      </c>
      <c r="C216" s="15" t="s">
        <v>28</v>
      </c>
      <c r="D216" s="13">
        <f>'[1]2022-11'!I$250</f>
        <v>9080</v>
      </c>
      <c r="E216" s="54">
        <f>'[1]2022-11'!H$250</f>
        <v>22842.928417673022</v>
      </c>
      <c r="G216" s="8"/>
      <c r="H216" s="8"/>
      <c r="I216" s="8"/>
      <c r="J216" s="4"/>
      <c r="K216" s="9"/>
      <c r="L216" s="4"/>
    </row>
    <row r="217" spans="1:12" s="2" customFormat="1" ht="15.75" customHeight="1" x14ac:dyDescent="0.25">
      <c r="A217" s="52"/>
      <c r="B217" s="11" t="s">
        <v>29</v>
      </c>
      <c r="C217" s="15" t="s">
        <v>30</v>
      </c>
      <c r="D217" s="13">
        <f>'[1]2022-11'!I$251</f>
        <v>19994</v>
      </c>
      <c r="E217" s="54">
        <f>'[1]2022-11'!H$251</f>
        <v>50031.96780128729</v>
      </c>
      <c r="G217" s="8"/>
      <c r="H217" s="8"/>
      <c r="I217" s="8"/>
      <c r="J217" s="4"/>
      <c r="K217" s="9"/>
      <c r="L217" s="4"/>
    </row>
    <row r="218" spans="1:12" s="2" customFormat="1" ht="15.75" customHeight="1" x14ac:dyDescent="0.25">
      <c r="A218" s="52"/>
      <c r="B218" s="11" t="s">
        <v>31</v>
      </c>
      <c r="C218" s="15" t="s">
        <v>32</v>
      </c>
      <c r="D218" s="13">
        <f>'[1]2022-11'!I$252</f>
        <v>15017</v>
      </c>
      <c r="E218" s="54">
        <f>'[1]2022-11'!H$252</f>
        <v>37946.728474345276</v>
      </c>
      <c r="G218" s="8"/>
      <c r="H218" s="8"/>
      <c r="I218" s="8"/>
      <c r="J218" s="4"/>
      <c r="K218" s="9"/>
      <c r="L218" s="4"/>
    </row>
    <row r="219" spans="1:12" s="2" customFormat="1" ht="15.75" customHeight="1" x14ac:dyDescent="0.25">
      <c r="A219" s="52"/>
      <c r="B219" s="11" t="s">
        <v>33</v>
      </c>
      <c r="C219" s="15" t="s">
        <v>34</v>
      </c>
      <c r="D219" s="13">
        <f>'[1]2022-11'!I$253</f>
        <v>15134</v>
      </c>
      <c r="E219" s="54">
        <f>'[1]2022-11'!H$253</f>
        <v>37603.049611386596</v>
      </c>
      <c r="G219" s="8"/>
      <c r="H219" s="8"/>
      <c r="I219" s="8"/>
      <c r="J219" s="4"/>
      <c r="K219" s="9"/>
      <c r="L219" s="4"/>
    </row>
    <row r="220" spans="1:12" s="2" customFormat="1" ht="15.75" customHeight="1" x14ac:dyDescent="0.25">
      <c r="A220" s="52"/>
      <c r="B220" s="11" t="s">
        <v>35</v>
      </c>
      <c r="C220" s="15" t="s">
        <v>36</v>
      </c>
      <c r="D220" s="13">
        <f>'[1]2022-11'!I$254</f>
        <v>37995</v>
      </c>
      <c r="E220" s="54">
        <f>'[1]2022-11'!H$254</f>
        <v>100071.73584756249</v>
      </c>
      <c r="G220" s="8"/>
      <c r="H220" s="8"/>
      <c r="I220" s="8"/>
      <c r="J220" s="4"/>
      <c r="K220" s="9"/>
      <c r="L220" s="4"/>
    </row>
    <row r="221" spans="1:12" s="2" customFormat="1" ht="15.75" customHeight="1" x14ac:dyDescent="0.25">
      <c r="A221" s="52"/>
      <c r="B221" s="11" t="s">
        <v>37</v>
      </c>
      <c r="C221" s="15" t="s">
        <v>38</v>
      </c>
      <c r="D221" s="13">
        <f>'[1]2022-11'!I$255</f>
        <v>12143</v>
      </c>
      <c r="E221" s="54">
        <f>'[1]2022-11'!H$255</f>
        <v>31110.005630399795</v>
      </c>
      <c r="G221" s="8"/>
      <c r="H221" s="8"/>
      <c r="I221" s="8"/>
      <c r="J221" s="4"/>
      <c r="K221" s="9"/>
      <c r="L221" s="4"/>
    </row>
    <row r="222" spans="1:12" s="2" customFormat="1" ht="15.75" customHeight="1" x14ac:dyDescent="0.25">
      <c r="A222" s="52"/>
      <c r="B222" s="11" t="s">
        <v>39</v>
      </c>
      <c r="C222" s="15" t="s">
        <v>40</v>
      </c>
      <c r="D222" s="13">
        <f>'[1]2022-11'!I$256</f>
        <v>12677</v>
      </c>
      <c r="E222" s="54">
        <f>'[1]2022-11'!H$256</f>
        <v>31507.08404177169</v>
      </c>
      <c r="G222" s="8"/>
      <c r="H222" s="8"/>
      <c r="I222" s="8"/>
      <c r="J222" s="4"/>
      <c r="K222" s="9"/>
      <c r="L222" s="4"/>
    </row>
    <row r="223" spans="1:12" s="2" customFormat="1" ht="15.75" customHeight="1" x14ac:dyDescent="0.25">
      <c r="A223" s="52"/>
      <c r="B223" s="11" t="s">
        <v>41</v>
      </c>
      <c r="C223" s="15" t="s">
        <v>42</v>
      </c>
      <c r="D223" s="13">
        <f>'[1]2022-11'!I$257</f>
        <v>18716</v>
      </c>
      <c r="E223" s="54">
        <f>'[1]2022-11'!H$257</f>
        <v>47854.636026366992</v>
      </c>
      <c r="G223" s="8"/>
      <c r="H223" s="8"/>
      <c r="I223" s="8"/>
      <c r="J223" s="4"/>
      <c r="K223" s="9"/>
      <c r="L223" s="4"/>
    </row>
    <row r="224" spans="1:12" s="2" customFormat="1" ht="15.75" customHeight="1" x14ac:dyDescent="0.25">
      <c r="A224" s="52"/>
      <c r="B224" s="11" t="s">
        <v>43</v>
      </c>
      <c r="C224" s="15" t="s">
        <v>44</v>
      </c>
      <c r="D224" s="13">
        <f>'[1]2022-11'!I$258</f>
        <v>3841</v>
      </c>
      <c r="E224" s="54">
        <f>'[1]2022-11'!H$258</f>
        <v>11305.388421872402</v>
      </c>
      <c r="G224" s="8"/>
      <c r="H224" s="8"/>
      <c r="I224" s="8"/>
      <c r="J224" s="4"/>
      <c r="K224" s="9"/>
      <c r="L224" s="4"/>
    </row>
    <row r="225" spans="1:12" s="2" customFormat="1" ht="22.9" customHeight="1" x14ac:dyDescent="0.25">
      <c r="A225" s="52"/>
      <c r="B225" s="23" t="s">
        <v>45</v>
      </c>
      <c r="C225" s="15" t="s">
        <v>53</v>
      </c>
      <c r="D225" s="24">
        <f>'[1]2022-11'!I$259</f>
        <v>54961</v>
      </c>
      <c r="E225" s="54">
        <f>'[1]2022-11'!H$259</f>
        <v>122801.58255286109</v>
      </c>
      <c r="G225" s="8"/>
      <c r="H225" s="8"/>
      <c r="I225" s="8"/>
      <c r="J225" s="4"/>
      <c r="K225" s="9"/>
      <c r="L225" s="4"/>
    </row>
    <row r="226" spans="1:12" s="2" customFormat="1" ht="15.75" customHeight="1" x14ac:dyDescent="0.25">
      <c r="A226" s="52"/>
      <c r="B226" s="11" t="s">
        <v>47</v>
      </c>
      <c r="C226" s="20" t="s">
        <v>54</v>
      </c>
      <c r="D226" s="13">
        <f>'[1]2022-11'!I$260</f>
        <v>29120</v>
      </c>
      <c r="E226" s="54">
        <f>'[1]2022-11'!H$260</f>
        <v>56769.69811967999</v>
      </c>
      <c r="G226" s="8"/>
      <c r="H226" s="8"/>
      <c r="I226" s="8"/>
      <c r="J226" s="4"/>
      <c r="K226" s="9"/>
      <c r="L226" s="4"/>
    </row>
    <row r="227" spans="1:12" s="2" customFormat="1" ht="15.75" customHeight="1" x14ac:dyDescent="0.25">
      <c r="A227" s="52"/>
      <c r="B227" s="11" t="s">
        <v>55</v>
      </c>
      <c r="C227" s="20" t="s">
        <v>56</v>
      </c>
      <c r="D227" s="13">
        <f>'[1]2022-11'!I$261</f>
        <v>480</v>
      </c>
      <c r="E227" s="54">
        <f>'[1]2022-11'!H$261</f>
        <v>1137.2585337599999</v>
      </c>
      <c r="G227" s="8"/>
      <c r="H227" s="8"/>
      <c r="I227" s="8"/>
      <c r="J227" s="4"/>
      <c r="K227" s="9"/>
      <c r="L227" s="4"/>
    </row>
    <row r="228" spans="1:12" s="2" customFormat="1" ht="15.75" customHeight="1" x14ac:dyDescent="0.25">
      <c r="A228" s="52"/>
      <c r="B228" s="11" t="s">
        <v>57</v>
      </c>
      <c r="C228" s="15" t="s">
        <v>58</v>
      </c>
      <c r="D228" s="13">
        <f>'[1]2022-11'!I$262</f>
        <v>39775</v>
      </c>
      <c r="E228" s="54">
        <f>'[1]2022-11'!H$262</f>
        <v>128536.04729153427</v>
      </c>
      <c r="G228" s="8"/>
      <c r="H228" s="8"/>
      <c r="I228" s="8"/>
      <c r="J228" s="4"/>
      <c r="K228" s="9"/>
      <c r="L228" s="4"/>
    </row>
    <row r="229" spans="1:12" s="2" customFormat="1" ht="15.75" customHeight="1" x14ac:dyDescent="0.25">
      <c r="A229" s="52"/>
      <c r="B229" s="11" t="s">
        <v>59</v>
      </c>
      <c r="C229" s="15" t="s">
        <v>60</v>
      </c>
      <c r="D229" s="13">
        <f>'[1]2022-11'!I$263</f>
        <v>10882</v>
      </c>
      <c r="E229" s="54">
        <f>'[1]2022-11'!H$263</f>
        <v>32557.535993108402</v>
      </c>
      <c r="G229" s="8"/>
      <c r="H229" s="8"/>
      <c r="I229" s="8"/>
      <c r="J229" s="4"/>
      <c r="K229" s="9"/>
      <c r="L229" s="4"/>
    </row>
    <row r="230" spans="1:12" s="2" customFormat="1" ht="15.75" customHeight="1" x14ac:dyDescent="0.25">
      <c r="A230" s="52"/>
      <c r="B230" s="11" t="s">
        <v>61</v>
      </c>
      <c r="C230" s="15" t="s">
        <v>62</v>
      </c>
      <c r="D230" s="13">
        <f>'[1]2022-11'!I$264</f>
        <v>36749</v>
      </c>
      <c r="E230" s="54">
        <f>'[1]2022-11'!H$264</f>
        <v>103616.436792996</v>
      </c>
      <c r="G230" s="8"/>
      <c r="H230" s="8"/>
      <c r="I230" s="8"/>
      <c r="J230" s="4"/>
      <c r="K230" s="9"/>
      <c r="L230" s="4"/>
    </row>
    <row r="231" spans="1:12" s="2" customFormat="1" ht="15.75" customHeight="1" x14ac:dyDescent="0.25">
      <c r="A231" s="52"/>
      <c r="B231" s="11" t="s">
        <v>63</v>
      </c>
      <c r="C231" s="25" t="s">
        <v>48</v>
      </c>
      <c r="D231" s="13">
        <f>'[1]2022-11'!I$265</f>
        <v>11198</v>
      </c>
      <c r="E231" s="54">
        <f>'[1]2022-11'!H$265</f>
        <v>39206.285140270804</v>
      </c>
      <c r="G231" s="8"/>
      <c r="H231" s="8"/>
      <c r="I231" s="8"/>
      <c r="J231" s="4"/>
      <c r="K231" s="9"/>
      <c r="L231" s="4"/>
    </row>
    <row r="232" spans="1:12" s="2" customFormat="1" ht="15.75" customHeight="1" x14ac:dyDescent="0.25">
      <c r="A232" s="52"/>
      <c r="B232" s="11" t="s">
        <v>64</v>
      </c>
      <c r="C232" s="15" t="s">
        <v>103</v>
      </c>
      <c r="D232" s="13">
        <f>'[1]2022-11'!I$266</f>
        <v>10422</v>
      </c>
      <c r="E232" s="54">
        <f>'[1]2022-11'!H$266</f>
        <v>33772.943116620001</v>
      </c>
      <c r="G232" s="8"/>
      <c r="H232" s="8"/>
      <c r="I232" s="8"/>
      <c r="J232" s="4"/>
      <c r="K232" s="9"/>
      <c r="L232" s="4"/>
    </row>
    <row r="233" spans="1:12" s="2" customFormat="1" ht="15.75" customHeight="1" x14ac:dyDescent="0.25">
      <c r="A233" s="52"/>
      <c r="B233" s="11" t="s">
        <v>66</v>
      </c>
      <c r="C233" s="15" t="s">
        <v>104</v>
      </c>
      <c r="D233" s="13">
        <f>'[1]2022-11'!I$267</f>
        <v>7400</v>
      </c>
      <c r="E233" s="54">
        <f>'[1]2022-11'!H$267</f>
        <v>45684.573798774407</v>
      </c>
      <c r="G233" s="8"/>
      <c r="H233" s="8"/>
      <c r="I233" s="8"/>
      <c r="J233" s="4"/>
      <c r="K233" s="9"/>
      <c r="L233" s="4"/>
    </row>
    <row r="234" spans="1:12" s="2" customFormat="1" ht="15.75" customHeight="1" x14ac:dyDescent="0.25">
      <c r="A234" s="52"/>
      <c r="B234" s="11" t="s">
        <v>68</v>
      </c>
      <c r="C234" s="20" t="s">
        <v>69</v>
      </c>
      <c r="D234" s="13">
        <f>'[1]2022-11'!I$268</f>
        <v>2048</v>
      </c>
      <c r="E234" s="54">
        <f>'[1]2022-11'!H$268</f>
        <v>31757.006704119998</v>
      </c>
      <c r="G234" s="8"/>
      <c r="H234" s="8"/>
      <c r="I234" s="8"/>
      <c r="J234" s="4"/>
      <c r="K234" s="9"/>
      <c r="L234" s="4"/>
    </row>
    <row r="235" spans="1:12" s="2" customFormat="1" ht="15.75" customHeight="1" x14ac:dyDescent="0.25">
      <c r="A235" s="52"/>
      <c r="B235" s="11" t="s">
        <v>70</v>
      </c>
      <c r="C235" s="15" t="s">
        <v>71</v>
      </c>
      <c r="D235" s="13">
        <f>'[1]2022-11'!I$269</f>
        <v>5205</v>
      </c>
      <c r="E235" s="54">
        <f>'[1]2022-11'!H$269</f>
        <v>13883.568961666999</v>
      </c>
      <c r="G235" s="8"/>
      <c r="H235" s="8"/>
      <c r="I235" s="8"/>
      <c r="J235" s="4"/>
      <c r="K235" s="9"/>
      <c r="L235" s="4"/>
    </row>
    <row r="236" spans="1:12" s="2" customFormat="1" ht="15.75" customHeight="1" x14ac:dyDescent="0.25">
      <c r="A236" s="52"/>
      <c r="B236" s="11" t="s">
        <v>72</v>
      </c>
      <c r="C236" s="15" t="s">
        <v>73</v>
      </c>
      <c r="D236" s="13">
        <f>'[1]2022-11'!I$270</f>
        <v>2023</v>
      </c>
      <c r="E236" s="54">
        <f>'[1]2022-11'!H$270</f>
        <v>4448.9591463557217</v>
      </c>
      <c r="G236" s="8"/>
      <c r="H236" s="8"/>
      <c r="I236" s="8"/>
      <c r="J236" s="4"/>
      <c r="K236" s="9"/>
      <c r="L236" s="4"/>
    </row>
    <row r="237" spans="1:12" s="2" customFormat="1" ht="15.75" customHeight="1" x14ac:dyDescent="0.25">
      <c r="A237" s="52"/>
      <c r="B237" s="11" t="s">
        <v>74</v>
      </c>
      <c r="C237" s="20" t="s">
        <v>105</v>
      </c>
      <c r="D237" s="13">
        <f>'[1]2022-11'!I$271</f>
        <v>400</v>
      </c>
      <c r="E237" s="54">
        <f>'[1]2022-11'!H$271</f>
        <v>779.80354559999978</v>
      </c>
      <c r="G237" s="8"/>
      <c r="H237" s="8"/>
      <c r="I237" s="8"/>
      <c r="J237" s="4"/>
      <c r="K237" s="9"/>
      <c r="L237" s="4"/>
    </row>
    <row r="238" spans="1:12" s="2" customFormat="1" ht="15.75" customHeight="1" x14ac:dyDescent="0.25">
      <c r="A238" s="52"/>
      <c r="B238" s="11" t="s">
        <v>76</v>
      </c>
      <c r="C238" s="20" t="s">
        <v>106</v>
      </c>
      <c r="D238" s="13">
        <f>'[1]2022-11'!I$274</f>
        <v>335</v>
      </c>
      <c r="E238" s="54">
        <f>'[1]2022-11'!H$274</f>
        <v>902.36094551989993</v>
      </c>
      <c r="G238" s="8"/>
      <c r="H238" s="8"/>
      <c r="I238" s="8"/>
      <c r="J238" s="4"/>
      <c r="K238" s="9"/>
      <c r="L238" s="4"/>
    </row>
    <row r="239" spans="1:12" s="2" customFormat="1" ht="15.75" customHeight="1" x14ac:dyDescent="0.25">
      <c r="A239" s="52"/>
      <c r="B239" s="11" t="s">
        <v>78</v>
      </c>
      <c r="C239" s="27" t="s">
        <v>79</v>
      </c>
      <c r="D239" s="13">
        <f>'[1]2022-11'!I$276</f>
        <v>383</v>
      </c>
      <c r="E239" s="54">
        <f>'[1]2022-11'!H$276</f>
        <v>1413.3502195305</v>
      </c>
      <c r="G239" s="8"/>
      <c r="H239" s="3"/>
      <c r="I239" s="8"/>
      <c r="J239" s="4"/>
      <c r="K239" s="9"/>
      <c r="L239" s="4"/>
    </row>
    <row r="240" spans="1:12" s="2" customFormat="1" ht="25.9" customHeight="1" x14ac:dyDescent="0.25">
      <c r="A240" s="52"/>
      <c r="B240" s="11" t="s">
        <v>80</v>
      </c>
      <c r="C240" s="27" t="s">
        <v>107</v>
      </c>
      <c r="D240" s="24">
        <f>'[1]2022-11'!I$277</f>
        <v>0</v>
      </c>
      <c r="E240" s="54">
        <f>'[1]2022-11'!H$277</f>
        <v>13360.944360000001</v>
      </c>
      <c r="G240" s="8"/>
      <c r="H240" s="3"/>
      <c r="I240" s="8"/>
      <c r="J240" s="4"/>
      <c r="K240" s="9"/>
      <c r="L240" s="4"/>
    </row>
    <row r="241" spans="1:12" s="2" customFormat="1" ht="15.75" customHeight="1" x14ac:dyDescent="0.25">
      <c r="A241" s="52"/>
      <c r="B241" s="11" t="s">
        <v>108</v>
      </c>
      <c r="C241" s="20" t="s">
        <v>75</v>
      </c>
      <c r="D241" s="13">
        <f>'[1]2022-11'!I$278</f>
        <v>400</v>
      </c>
      <c r="E241" s="54">
        <f>'[1]2022-11'!H$278</f>
        <v>779.80354559999978</v>
      </c>
      <c r="G241" s="8"/>
      <c r="H241" s="8"/>
      <c r="I241" s="8"/>
      <c r="J241" s="4"/>
      <c r="K241" s="9"/>
      <c r="L241" s="4"/>
    </row>
    <row r="242" spans="1:12" s="2" customFormat="1" ht="15.75" customHeight="1" x14ac:dyDescent="0.25">
      <c r="A242" s="52"/>
      <c r="B242" s="11" t="s">
        <v>109</v>
      </c>
      <c r="C242" s="27" t="s">
        <v>77</v>
      </c>
      <c r="D242" s="13">
        <f>'[1]2022-11'!I$279</f>
        <v>1750</v>
      </c>
      <c r="E242" s="54">
        <f>'[1]2022-11'!H$279</f>
        <v>4658.9421465661999</v>
      </c>
      <c r="G242" s="8"/>
      <c r="H242" s="8"/>
      <c r="I242" s="8"/>
      <c r="J242" s="4"/>
      <c r="K242" s="9"/>
      <c r="L242" s="4"/>
    </row>
    <row r="243" spans="1:12" s="2" customFormat="1" ht="15.75" customHeight="1" x14ac:dyDescent="0.25">
      <c r="A243" s="52"/>
      <c r="B243" s="11" t="s">
        <v>110</v>
      </c>
      <c r="C243" s="27" t="s">
        <v>111</v>
      </c>
      <c r="D243" s="13">
        <f>'[1]2022-11'!I$280</f>
        <v>0</v>
      </c>
      <c r="E243" s="54">
        <f>'[1]2022-11'!H$280</f>
        <v>13446.715409999997</v>
      </c>
      <c r="G243" s="8"/>
      <c r="H243" s="8"/>
      <c r="I243" s="8"/>
      <c r="J243" s="4"/>
      <c r="K243" s="9"/>
      <c r="L243" s="4"/>
    </row>
    <row r="244" spans="1:12" s="2" customFormat="1" ht="15.75" customHeight="1" x14ac:dyDescent="0.25">
      <c r="A244" s="52"/>
      <c r="B244" s="11" t="s">
        <v>112</v>
      </c>
      <c r="C244" s="27" t="s">
        <v>81</v>
      </c>
      <c r="D244" s="13">
        <f>'[1]2022-11'!I$281</f>
        <v>667</v>
      </c>
      <c r="E244" s="54">
        <f>'[1]2022-11'!H$281</f>
        <v>1592.3900895374998</v>
      </c>
      <c r="G244" s="8"/>
      <c r="H244" s="8"/>
      <c r="I244" s="8"/>
      <c r="J244" s="4"/>
      <c r="K244" s="9"/>
      <c r="L244" s="4"/>
    </row>
    <row r="245" spans="1:12" s="2" customFormat="1" ht="15.75" customHeight="1" x14ac:dyDescent="0.25">
      <c r="A245" s="52"/>
      <c r="B245" s="11" t="s">
        <v>113</v>
      </c>
      <c r="C245" s="27" t="s">
        <v>114</v>
      </c>
      <c r="D245" s="13">
        <f>'[1]2022-11'!I$282</f>
        <v>1595</v>
      </c>
      <c r="E245" s="54">
        <f>'[1]2022-11'!H$282</f>
        <v>7156.4479246675</v>
      </c>
      <c r="G245" s="8"/>
      <c r="H245" s="8"/>
      <c r="I245" s="8"/>
      <c r="J245" s="4"/>
      <c r="K245" s="9"/>
      <c r="L245" s="4"/>
    </row>
    <row r="246" spans="1:12" s="2" customFormat="1" ht="15.75" customHeight="1" x14ac:dyDescent="0.25">
      <c r="A246" s="52"/>
      <c r="B246" s="11"/>
      <c r="C246" s="30" t="s">
        <v>115</v>
      </c>
      <c r="D246" s="13"/>
      <c r="E246" s="54"/>
      <c r="G246" s="8"/>
      <c r="H246" s="8"/>
      <c r="I246" s="8"/>
      <c r="J246" s="4"/>
      <c r="K246" s="9"/>
      <c r="L246" s="4"/>
    </row>
    <row r="247" spans="1:12" s="2" customFormat="1" ht="17.25" customHeight="1" x14ac:dyDescent="0.25">
      <c r="A247" s="52"/>
      <c r="B247" s="31" t="s">
        <v>116</v>
      </c>
      <c r="C247" s="30" t="s">
        <v>117</v>
      </c>
      <c r="D247" s="40">
        <f>0.04632*321103</f>
        <v>14873.490959999999</v>
      </c>
      <c r="E247" s="58">
        <v>64879.199999999997</v>
      </c>
      <c r="G247" s="8"/>
      <c r="H247" s="8"/>
      <c r="I247" s="8"/>
      <c r="J247" s="4"/>
      <c r="K247" s="9"/>
      <c r="L247" s="4"/>
    </row>
    <row r="248" spans="1:12" s="2" customFormat="1" ht="17.25" customHeight="1" x14ac:dyDescent="0.25">
      <c r="A248" s="52"/>
      <c r="B248" s="31"/>
      <c r="C248" s="6" t="s">
        <v>10</v>
      </c>
      <c r="D248" s="41">
        <f>D247-D249</f>
        <v>2945.4909599999992</v>
      </c>
      <c r="E248" s="53">
        <f>E247-E249</f>
        <v>13372.282789999997</v>
      </c>
      <c r="F248" s="18"/>
      <c r="G248" s="8"/>
      <c r="H248" s="8"/>
      <c r="I248" s="8"/>
      <c r="J248" s="4"/>
      <c r="K248" s="9"/>
      <c r="L248" s="4"/>
    </row>
    <row r="249" spans="1:12" s="2" customFormat="1" ht="40.5" customHeight="1" x14ac:dyDescent="0.25">
      <c r="A249" s="52"/>
      <c r="B249" s="31"/>
      <c r="C249" s="6" t="s">
        <v>11</v>
      </c>
      <c r="D249" s="10">
        <f>SUM(D250:D255)</f>
        <v>11928</v>
      </c>
      <c r="E249" s="53">
        <f>SUM(E250:E255)</f>
        <v>51506.91721</v>
      </c>
      <c r="G249" s="8"/>
      <c r="H249" s="8"/>
      <c r="I249" s="8"/>
      <c r="J249" s="4"/>
      <c r="K249" s="9"/>
      <c r="L249" s="4"/>
    </row>
    <row r="250" spans="1:12" s="2" customFormat="1" ht="15.75" customHeight="1" x14ac:dyDescent="0.25">
      <c r="A250" s="52"/>
      <c r="B250" s="11" t="s">
        <v>8</v>
      </c>
      <c r="C250" s="15" t="s">
        <v>58</v>
      </c>
      <c r="D250" s="13">
        <f>'[2]КТ,МРТ,Услуги'!EH$6</f>
        <v>6779</v>
      </c>
      <c r="E250" s="54">
        <f>'[2]КТ,МРТ,Услуги'!EI$6</f>
        <v>28681.239799999999</v>
      </c>
      <c r="G250" s="8"/>
      <c r="H250" s="8"/>
      <c r="I250" s="8"/>
      <c r="J250" s="4"/>
      <c r="K250" s="9"/>
      <c r="L250" s="4"/>
    </row>
    <row r="251" spans="1:12" s="2" customFormat="1" ht="15.75" customHeight="1" x14ac:dyDescent="0.25">
      <c r="A251" s="52"/>
      <c r="B251" s="11" t="s">
        <v>13</v>
      </c>
      <c r="C251" s="15" t="s">
        <v>60</v>
      </c>
      <c r="D251" s="13">
        <f>'[2]КТ,МРТ,Услуги'!EH$50</f>
        <v>1160</v>
      </c>
      <c r="E251" s="54">
        <f>'[2]КТ,МРТ,Услуги'!EI$50</f>
        <v>5042.0151299999989</v>
      </c>
      <c r="G251" s="8"/>
      <c r="H251" s="8"/>
      <c r="I251" s="8"/>
      <c r="J251" s="4"/>
      <c r="K251" s="9"/>
      <c r="L251" s="4"/>
    </row>
    <row r="252" spans="1:12" s="2" customFormat="1" ht="15.75" customHeight="1" x14ac:dyDescent="0.25">
      <c r="A252" s="52"/>
      <c r="B252" s="11" t="s">
        <v>15</v>
      </c>
      <c r="C252" s="15" t="s">
        <v>103</v>
      </c>
      <c r="D252" s="13">
        <f>'[2]КТ,МРТ,Услуги'!EH$68</f>
        <v>1351</v>
      </c>
      <c r="E252" s="54">
        <f>'[2]КТ,МРТ,Услуги'!EI$68</f>
        <v>6736.2332799999986</v>
      </c>
      <c r="G252" s="8"/>
      <c r="H252" s="8"/>
      <c r="I252" s="8"/>
      <c r="J252" s="4"/>
      <c r="K252" s="9"/>
      <c r="L252" s="4"/>
    </row>
    <row r="253" spans="1:12" s="2" customFormat="1" ht="15.75" customHeight="1" x14ac:dyDescent="0.25">
      <c r="A253" s="52"/>
      <c r="B253" s="11" t="s">
        <v>17</v>
      </c>
      <c r="C253" s="20" t="s">
        <v>69</v>
      </c>
      <c r="D253" s="13">
        <f>'[2]КТ,МРТ,Услуги'!EH$114</f>
        <v>884</v>
      </c>
      <c r="E253" s="54">
        <f>'[2]КТ,МРТ,Услуги'!EI$114</f>
        <v>3690.0723600000001</v>
      </c>
      <c r="G253" s="8"/>
      <c r="H253" s="8"/>
      <c r="I253" s="8"/>
      <c r="J253" s="4"/>
      <c r="K253" s="9"/>
      <c r="L253" s="4"/>
    </row>
    <row r="254" spans="1:12" s="2" customFormat="1" ht="15.75" customHeight="1" x14ac:dyDescent="0.25">
      <c r="A254" s="52"/>
      <c r="B254" s="11" t="s">
        <v>19</v>
      </c>
      <c r="C254" s="15" t="s">
        <v>16</v>
      </c>
      <c r="D254" s="13">
        <f>'[2]КТ,МРТ,Услуги'!EH$90</f>
        <v>1657</v>
      </c>
      <c r="E254" s="54">
        <f>'[2]КТ,МРТ,Услуги'!EI$90</f>
        <v>6952.4505099999997</v>
      </c>
      <c r="G254" s="8"/>
      <c r="H254" s="8"/>
      <c r="I254" s="8"/>
      <c r="J254" s="4"/>
      <c r="K254" s="9"/>
      <c r="L254" s="4"/>
    </row>
    <row r="255" spans="1:12" s="2" customFormat="1" ht="15.75" customHeight="1" x14ac:dyDescent="0.25">
      <c r="A255" s="52"/>
      <c r="B255" s="11" t="s">
        <v>21</v>
      </c>
      <c r="C255" s="15" t="s">
        <v>111</v>
      </c>
      <c r="D255" s="13">
        <f>'[2]КТ,МРТ,Услуги'!EH$118</f>
        <v>97</v>
      </c>
      <c r="E255" s="54">
        <f>'[2]КТ,МРТ,Услуги'!EI$118</f>
        <v>404.90612999999996</v>
      </c>
      <c r="G255" s="8"/>
      <c r="H255" s="8"/>
      <c r="I255" s="8"/>
      <c r="J255" s="4"/>
      <c r="K255" s="9"/>
      <c r="L255" s="4"/>
    </row>
    <row r="256" spans="1:12" s="2" customFormat="1" ht="28.5" customHeight="1" x14ac:dyDescent="0.25">
      <c r="A256" s="52"/>
      <c r="B256" s="31" t="s">
        <v>118</v>
      </c>
      <c r="C256" s="30" t="s">
        <v>119</v>
      </c>
      <c r="D256" s="42">
        <f>0.02634*321103</f>
        <v>8457.8530200000005</v>
      </c>
      <c r="E256" s="58">
        <v>51886.400000000001</v>
      </c>
      <c r="G256" s="8"/>
      <c r="H256" s="8"/>
      <c r="I256" s="8"/>
      <c r="J256" s="4"/>
      <c r="K256" s="9"/>
      <c r="L256" s="4"/>
    </row>
    <row r="257" spans="1:12" s="2" customFormat="1" ht="14.25" customHeight="1" x14ac:dyDescent="0.25">
      <c r="A257" s="52"/>
      <c r="B257" s="31"/>
      <c r="C257" s="6" t="s">
        <v>10</v>
      </c>
      <c r="D257" s="41">
        <f>D256-D258</f>
        <v>5114.8530200000005</v>
      </c>
      <c r="E257" s="53">
        <f>E256-E258</f>
        <v>31551.795880000005</v>
      </c>
      <c r="F257" s="18"/>
      <c r="G257" s="8"/>
      <c r="H257" s="8"/>
      <c r="I257" s="8"/>
      <c r="J257" s="4"/>
      <c r="K257" s="9"/>
      <c r="L257" s="4"/>
    </row>
    <row r="258" spans="1:12" s="2" customFormat="1" ht="38.25" customHeight="1" x14ac:dyDescent="0.25">
      <c r="A258" s="52"/>
      <c r="B258" s="31"/>
      <c r="C258" s="6" t="s">
        <v>11</v>
      </c>
      <c r="D258" s="10">
        <f>SUM(D259:D262)</f>
        <v>3343</v>
      </c>
      <c r="E258" s="53">
        <f>SUM(E259:E262)</f>
        <v>20334.604119999996</v>
      </c>
      <c r="G258" s="8"/>
      <c r="H258" s="8"/>
      <c r="I258" s="8"/>
      <c r="J258" s="4"/>
      <c r="K258" s="9"/>
      <c r="L258" s="4"/>
    </row>
    <row r="259" spans="1:12" s="2" customFormat="1" ht="15.75" customHeight="1" x14ac:dyDescent="0.25">
      <c r="A259" s="52"/>
      <c r="B259" s="11" t="s">
        <v>8</v>
      </c>
      <c r="C259" s="15" t="s">
        <v>58</v>
      </c>
      <c r="D259" s="13">
        <f>'[2]КТ,МРТ,Услуги'!EH$123</f>
        <v>816</v>
      </c>
      <c r="E259" s="54">
        <f>'[2]КТ,МРТ,Услуги'!EI$123</f>
        <v>4605.3327200000003</v>
      </c>
      <c r="G259" s="8"/>
      <c r="H259" s="8"/>
      <c r="I259" s="8"/>
      <c r="J259" s="4"/>
      <c r="K259" s="9"/>
      <c r="L259" s="4"/>
    </row>
    <row r="260" spans="1:12" s="2" customFormat="1" ht="15.75" customHeight="1" x14ac:dyDescent="0.25">
      <c r="A260" s="52"/>
      <c r="B260" s="11" t="s">
        <v>13</v>
      </c>
      <c r="C260" s="27" t="s">
        <v>111</v>
      </c>
      <c r="D260" s="13">
        <f>'[2]КТ,МРТ,Услуги'!EH$170</f>
        <v>2053</v>
      </c>
      <c r="E260" s="54">
        <f>'[2]КТ,МРТ,Услуги'!EI$170</f>
        <v>13041.809279999996</v>
      </c>
      <c r="G260" s="8"/>
      <c r="H260" s="8"/>
      <c r="I260" s="8"/>
      <c r="J260" s="4"/>
      <c r="K260" s="9"/>
      <c r="L260" s="4"/>
    </row>
    <row r="261" spans="1:12" s="2" customFormat="1" ht="15.75" customHeight="1" x14ac:dyDescent="0.25">
      <c r="A261" s="52"/>
      <c r="B261" s="11" t="s">
        <v>15</v>
      </c>
      <c r="C261" s="15" t="s">
        <v>103</v>
      </c>
      <c r="D261" s="13">
        <f>'[2]КТ,МРТ,Услуги'!EH$209</f>
        <v>0</v>
      </c>
      <c r="E261" s="54">
        <f>'[2]КТ,МРТ,Услуги'!EI$209</f>
        <v>0</v>
      </c>
      <c r="G261" s="8"/>
      <c r="H261" s="8"/>
      <c r="I261" s="8"/>
      <c r="J261" s="4"/>
      <c r="K261" s="9"/>
      <c r="L261" s="4"/>
    </row>
    <row r="262" spans="1:12" s="2" customFormat="1" ht="25.15" customHeight="1" x14ac:dyDescent="0.25">
      <c r="A262" s="52"/>
      <c r="B262" s="11" t="s">
        <v>17</v>
      </c>
      <c r="C262" s="15" t="s">
        <v>120</v>
      </c>
      <c r="D262" s="24">
        <f>'[2]КТ,МРТ,Услуги'!EH$236</f>
        <v>474</v>
      </c>
      <c r="E262" s="54">
        <f>'[2]КТ,МРТ,Услуги'!EI$236</f>
        <v>2687.4621199999997</v>
      </c>
      <c r="G262" s="8"/>
      <c r="H262" s="8"/>
      <c r="I262" s="8"/>
      <c r="J262" s="4"/>
      <c r="K262" s="9"/>
      <c r="L262" s="4"/>
    </row>
    <row r="263" spans="1:12" s="2" customFormat="1" ht="17.25" customHeight="1" x14ac:dyDescent="0.25">
      <c r="A263" s="52"/>
      <c r="B263" s="31" t="s">
        <v>121</v>
      </c>
      <c r="C263" s="30" t="s">
        <v>122</v>
      </c>
      <c r="D263" s="42">
        <f>0.08286*321103</f>
        <v>26606.594580000001</v>
      </c>
      <c r="E263" s="58">
        <v>22467.8</v>
      </c>
      <c r="G263" s="8"/>
      <c r="H263" s="8"/>
      <c r="I263" s="8"/>
      <c r="J263" s="4"/>
      <c r="K263" s="9"/>
      <c r="L263" s="4"/>
    </row>
    <row r="264" spans="1:12" s="2" customFormat="1" ht="15.75" customHeight="1" x14ac:dyDescent="0.25">
      <c r="A264" s="52"/>
      <c r="B264" s="31"/>
      <c r="C264" s="6" t="s">
        <v>10</v>
      </c>
      <c r="D264" s="41">
        <f>D263-D265</f>
        <v>16585.594580000001</v>
      </c>
      <c r="E264" s="53">
        <f>E263-E265</f>
        <v>14005.630684399999</v>
      </c>
      <c r="F264" s="18"/>
      <c r="G264" s="8"/>
      <c r="H264" s="8"/>
      <c r="I264" s="8"/>
      <c r="J264" s="4"/>
      <c r="K264" s="9"/>
      <c r="L264" s="4"/>
    </row>
    <row r="265" spans="1:12" s="2" customFormat="1" ht="38.25" customHeight="1" x14ac:dyDescent="0.25">
      <c r="A265" s="52"/>
      <c r="B265" s="31"/>
      <c r="C265" s="6" t="s">
        <v>11</v>
      </c>
      <c r="D265" s="10">
        <f>SUM(D266:D274)</f>
        <v>10021</v>
      </c>
      <c r="E265" s="53">
        <f>SUM(E266:E274)</f>
        <v>8462.1693156000001</v>
      </c>
      <c r="G265" s="8"/>
      <c r="H265" s="8"/>
      <c r="I265" s="8"/>
      <c r="J265" s="4"/>
      <c r="K265" s="9"/>
      <c r="L265" s="4"/>
    </row>
    <row r="266" spans="1:12" s="2" customFormat="1" ht="15.75" customHeight="1" x14ac:dyDescent="0.25">
      <c r="A266" s="52"/>
      <c r="B266" s="11" t="s">
        <v>8</v>
      </c>
      <c r="C266" s="12" t="s">
        <v>123</v>
      </c>
      <c r="D266" s="13">
        <f>'[2]КТ,МРТ,Услуги'!EH$253</f>
        <v>1852</v>
      </c>
      <c r="E266" s="54">
        <f>'[2]КТ,МРТ,Услуги'!EI$253</f>
        <v>1563.9095471999999</v>
      </c>
      <c r="G266" s="8"/>
      <c r="H266" s="8"/>
      <c r="I266" s="8"/>
      <c r="J266" s="4"/>
      <c r="K266" s="9"/>
      <c r="L266" s="4"/>
    </row>
    <row r="267" spans="1:12" s="2" customFormat="1" ht="15.75" customHeight="1" x14ac:dyDescent="0.25">
      <c r="A267" s="52"/>
      <c r="B267" s="11" t="s">
        <v>13</v>
      </c>
      <c r="C267" s="68" t="s">
        <v>124</v>
      </c>
      <c r="D267" s="13">
        <f>'[2]КТ,МРТ,Услуги'!EH$254</f>
        <v>453</v>
      </c>
      <c r="E267" s="54">
        <f>'[2]КТ,МРТ,Услуги'!EI$254</f>
        <v>382.53295079999998</v>
      </c>
      <c r="G267" s="8"/>
      <c r="H267" s="8"/>
      <c r="I267" s="8"/>
      <c r="J267" s="4"/>
      <c r="K267" s="9"/>
      <c r="L267" s="4"/>
    </row>
    <row r="268" spans="1:12" s="2" customFormat="1" ht="15.75" customHeight="1" x14ac:dyDescent="0.25">
      <c r="A268" s="52"/>
      <c r="B268" s="11" t="s">
        <v>15</v>
      </c>
      <c r="C268" s="69" t="s">
        <v>125</v>
      </c>
      <c r="D268" s="13">
        <f>'[2]КТ,МРТ,Услуги'!EH$255</f>
        <v>762</v>
      </c>
      <c r="E268" s="54">
        <f>'[2]КТ,МРТ,Услуги'!EI$255</f>
        <v>643.4660232</v>
      </c>
      <c r="G268" s="8"/>
      <c r="H268" s="8"/>
      <c r="I268" s="8"/>
      <c r="J268" s="4"/>
      <c r="K268" s="9"/>
      <c r="L268" s="4"/>
    </row>
    <row r="269" spans="1:12" s="2" customFormat="1" ht="15.75" customHeight="1" x14ac:dyDescent="0.25">
      <c r="A269" s="52"/>
      <c r="B269" s="11" t="s">
        <v>17</v>
      </c>
      <c r="C269" s="69" t="s">
        <v>62</v>
      </c>
      <c r="D269" s="13">
        <f>'[2]КТ,МРТ,Услуги'!EH$256</f>
        <v>0</v>
      </c>
      <c r="E269" s="54">
        <f>'[2]КТ,МРТ,Услуги'!EI$256</f>
        <v>0</v>
      </c>
      <c r="G269" s="8"/>
      <c r="H269" s="8"/>
      <c r="I269" s="8"/>
      <c r="J269" s="4"/>
      <c r="K269" s="9"/>
      <c r="L269" s="4"/>
    </row>
    <row r="270" spans="1:12" s="2" customFormat="1" ht="28.9" customHeight="1" x14ac:dyDescent="0.25">
      <c r="A270" s="52"/>
      <c r="B270" s="11" t="s">
        <v>19</v>
      </c>
      <c r="C270" s="69" t="s">
        <v>53</v>
      </c>
      <c r="D270" s="24">
        <f>'[2]КТ,МРТ,Услуги'!EH$257</f>
        <v>2368</v>
      </c>
      <c r="E270" s="54">
        <f>'[2]КТ,МРТ,Услуги'!EI$257</f>
        <v>1999.6424447999998</v>
      </c>
      <c r="G270" s="8"/>
      <c r="H270" s="8"/>
      <c r="I270" s="8"/>
      <c r="J270" s="4"/>
      <c r="K270" s="9"/>
      <c r="L270" s="4"/>
    </row>
    <row r="271" spans="1:12" s="2" customFormat="1" ht="15.75" customHeight="1" x14ac:dyDescent="0.25">
      <c r="A271" s="52"/>
      <c r="B271" s="11" t="s">
        <v>21</v>
      </c>
      <c r="C271" s="69" t="s">
        <v>16</v>
      </c>
      <c r="D271" s="13">
        <f>'[2]КТ,МРТ,Услуги'!EH$258</f>
        <v>0</v>
      </c>
      <c r="E271" s="54">
        <f>'[2]КТ,МРТ,Услуги'!EI$258</f>
        <v>0</v>
      </c>
      <c r="G271" s="8"/>
      <c r="H271" s="8"/>
      <c r="I271" s="8"/>
      <c r="J271" s="4"/>
      <c r="K271" s="9"/>
      <c r="L271" s="4"/>
    </row>
    <row r="272" spans="1:12" s="2" customFormat="1" ht="15.75" customHeight="1" x14ac:dyDescent="0.25">
      <c r="A272" s="52"/>
      <c r="B272" s="11" t="s">
        <v>23</v>
      </c>
      <c r="C272" s="69" t="s">
        <v>18</v>
      </c>
      <c r="D272" s="13">
        <f>'[2]КТ,МРТ,Услуги'!EH$259</f>
        <v>345</v>
      </c>
      <c r="E272" s="54">
        <f>'[2]КТ,МРТ,Услуги'!EI$259</f>
        <v>291.33304199999998</v>
      </c>
      <c r="G272" s="8"/>
      <c r="H272" s="8"/>
      <c r="I272" s="8"/>
      <c r="J272" s="4"/>
      <c r="K272" s="9"/>
      <c r="L272" s="4"/>
    </row>
    <row r="273" spans="1:12" s="2" customFormat="1" ht="15.75" customHeight="1" x14ac:dyDescent="0.25">
      <c r="A273" s="52"/>
      <c r="B273" s="11" t="s">
        <v>25</v>
      </c>
      <c r="C273" s="69" t="s">
        <v>36</v>
      </c>
      <c r="D273" s="13">
        <f>'[2]КТ,МРТ,Услуги'!EH$260</f>
        <v>241</v>
      </c>
      <c r="E273" s="54">
        <f>'[2]КТ,МРТ,Услуги'!EI$260</f>
        <v>203.51090759999997</v>
      </c>
      <c r="G273" s="8"/>
      <c r="H273" s="8"/>
      <c r="I273" s="8"/>
      <c r="J273" s="4"/>
      <c r="K273" s="9"/>
      <c r="L273" s="4"/>
    </row>
    <row r="274" spans="1:12" s="2" customFormat="1" ht="15.75" customHeight="1" x14ac:dyDescent="0.25">
      <c r="A274" s="52"/>
      <c r="B274" s="11" t="s">
        <v>27</v>
      </c>
      <c r="C274" s="69" t="s">
        <v>126</v>
      </c>
      <c r="D274" s="13">
        <f>'[2]КТ,МРТ,Услуги'!EH$261</f>
        <v>4000</v>
      </c>
      <c r="E274" s="54">
        <f>'[2]КТ,МРТ,Услуги'!EI$261</f>
        <v>3377.7743999999998</v>
      </c>
      <c r="G274" s="8"/>
      <c r="H274" s="8"/>
      <c r="I274" s="8"/>
      <c r="J274" s="4"/>
      <c r="K274" s="9"/>
      <c r="L274" s="4"/>
    </row>
    <row r="275" spans="1:12" s="2" customFormat="1" ht="28.5" customHeight="1" x14ac:dyDescent="0.25">
      <c r="A275" s="52"/>
      <c r="B275" s="31" t="s">
        <v>127</v>
      </c>
      <c r="C275" s="30" t="s">
        <v>128</v>
      </c>
      <c r="D275" s="42">
        <f>0.02994*321103</f>
        <v>9613.8238199999996</v>
      </c>
      <c r="E275" s="58">
        <v>15232</v>
      </c>
      <c r="G275" s="8"/>
      <c r="H275" s="8"/>
      <c r="I275" s="8"/>
      <c r="J275" s="4"/>
      <c r="K275" s="9"/>
      <c r="L275" s="4"/>
    </row>
    <row r="276" spans="1:12" s="2" customFormat="1" ht="15.75" customHeight="1" x14ac:dyDescent="0.25">
      <c r="A276" s="52"/>
      <c r="B276" s="31"/>
      <c r="C276" s="6" t="s">
        <v>10</v>
      </c>
      <c r="D276" s="41">
        <f>D275-D277</f>
        <v>3499.8238199999996</v>
      </c>
      <c r="E276" s="53">
        <f>E275-E277</f>
        <v>5545.1006799999977</v>
      </c>
      <c r="F276" s="18"/>
      <c r="G276" s="8"/>
      <c r="H276" s="8"/>
      <c r="I276" s="8"/>
      <c r="J276" s="4"/>
      <c r="K276" s="9"/>
      <c r="L276" s="4"/>
    </row>
    <row r="277" spans="1:12" s="2" customFormat="1" ht="37.5" customHeight="1" x14ac:dyDescent="0.25">
      <c r="A277" s="52"/>
      <c r="B277" s="31"/>
      <c r="C277" s="6" t="s">
        <v>11</v>
      </c>
      <c r="D277" s="10">
        <f>SUM(D278:D290)</f>
        <v>6114</v>
      </c>
      <c r="E277" s="53">
        <f>SUM(E278:E290)</f>
        <v>9686.8993200000023</v>
      </c>
      <c r="G277" s="8"/>
      <c r="H277" s="8"/>
      <c r="I277" s="8"/>
      <c r="J277" s="4"/>
      <c r="K277" s="9"/>
      <c r="L277" s="4"/>
    </row>
    <row r="278" spans="1:12" s="2" customFormat="1" ht="15.75" customHeight="1" x14ac:dyDescent="0.25">
      <c r="A278" s="52"/>
      <c r="B278" s="11" t="s">
        <v>8</v>
      </c>
      <c r="C278" s="12" t="s">
        <v>123</v>
      </c>
      <c r="D278" s="13">
        <f>'[2]КТ,МРТ,Услуги'!EH$263</f>
        <v>2608</v>
      </c>
      <c r="E278" s="54">
        <f>'[2]КТ,МРТ,Услуги'!EI$263</f>
        <v>4132.06304</v>
      </c>
      <c r="G278" s="8"/>
      <c r="H278" s="8"/>
      <c r="I278" s="8"/>
      <c r="J278" s="4"/>
      <c r="K278" s="9"/>
      <c r="L278" s="4"/>
    </row>
    <row r="279" spans="1:12" s="2" customFormat="1" ht="15.75" customHeight="1" x14ac:dyDescent="0.25">
      <c r="A279" s="52"/>
      <c r="B279" s="11" t="s">
        <v>13</v>
      </c>
      <c r="C279" s="15" t="s">
        <v>42</v>
      </c>
      <c r="D279" s="13">
        <f>'[2]КТ,МРТ,Услуги'!EH$264</f>
        <v>0</v>
      </c>
      <c r="E279" s="54">
        <f>'[2]КТ,МРТ,Услуги'!EI$264</f>
        <v>0</v>
      </c>
      <c r="G279" s="8"/>
      <c r="H279" s="8"/>
      <c r="I279" s="8"/>
      <c r="J279" s="4"/>
      <c r="K279" s="9"/>
      <c r="L279" s="4"/>
    </row>
    <row r="280" spans="1:12" s="2" customFormat="1" ht="15.75" customHeight="1" x14ac:dyDescent="0.25">
      <c r="A280" s="52"/>
      <c r="B280" s="11" t="s">
        <v>15</v>
      </c>
      <c r="C280" s="69" t="s">
        <v>125</v>
      </c>
      <c r="D280" s="13">
        <f>'[2]КТ,МРТ,Услуги'!EH$265</f>
        <v>621</v>
      </c>
      <c r="E280" s="54">
        <f>'[2]КТ,МРТ,Услуги'!EI$265</f>
        <v>983.89997999999991</v>
      </c>
      <c r="G280" s="8"/>
      <c r="H280" s="8"/>
      <c r="I280" s="8"/>
      <c r="J280" s="4"/>
      <c r="K280" s="9"/>
      <c r="L280" s="4"/>
    </row>
    <row r="281" spans="1:12" s="2" customFormat="1" ht="15.75" customHeight="1" x14ac:dyDescent="0.25">
      <c r="A281" s="52"/>
      <c r="B281" s="11" t="s">
        <v>17</v>
      </c>
      <c r="C281" s="69" t="s">
        <v>62</v>
      </c>
      <c r="D281" s="13">
        <f>'[2]КТ,МРТ,Услуги'!EH$266</f>
        <v>0</v>
      </c>
      <c r="E281" s="54">
        <f>'[2]КТ,МРТ,Услуги'!EI$266</f>
        <v>0</v>
      </c>
      <c r="G281" s="8"/>
      <c r="H281" s="8"/>
      <c r="I281" s="8"/>
      <c r="J281" s="4"/>
      <c r="K281" s="9"/>
      <c r="L281" s="4"/>
    </row>
    <row r="282" spans="1:12" s="2" customFormat="1" ht="22.9" customHeight="1" x14ac:dyDescent="0.25">
      <c r="A282" s="52"/>
      <c r="B282" s="11" t="s">
        <v>19</v>
      </c>
      <c r="C282" s="15" t="s">
        <v>120</v>
      </c>
      <c r="D282" s="24">
        <f>'[2]КТ,МРТ,Услуги'!EH$267</f>
        <v>1660</v>
      </c>
      <c r="E282" s="54">
        <f>'[2]КТ,МРТ,Услуги'!EI$267</f>
        <v>2630.0708</v>
      </c>
      <c r="G282" s="8"/>
      <c r="H282" s="8"/>
      <c r="I282" s="8"/>
      <c r="J282" s="4"/>
      <c r="K282" s="9"/>
      <c r="L282" s="4"/>
    </row>
    <row r="283" spans="1:12" s="2" customFormat="1" ht="15.75" customHeight="1" x14ac:dyDescent="0.25">
      <c r="A283" s="52"/>
      <c r="B283" s="11" t="s">
        <v>21</v>
      </c>
      <c r="C283" s="15" t="s">
        <v>71</v>
      </c>
      <c r="D283" s="13">
        <f>'[2]КТ,МРТ,Услуги'!EH$268</f>
        <v>124</v>
      </c>
      <c r="E283" s="54">
        <f>'[2]КТ,МРТ,Услуги'!EI$268</f>
        <v>196.46312</v>
      </c>
      <c r="G283" s="8"/>
      <c r="H283" s="8"/>
      <c r="I283" s="8"/>
      <c r="J283" s="4"/>
      <c r="K283" s="9"/>
      <c r="L283" s="4"/>
    </row>
    <row r="284" spans="1:12" s="2" customFormat="1" ht="15.75" customHeight="1" x14ac:dyDescent="0.25">
      <c r="A284" s="52"/>
      <c r="B284" s="11" t="s">
        <v>23</v>
      </c>
      <c r="C284" s="69" t="s">
        <v>16</v>
      </c>
      <c r="D284" s="13">
        <f>'[2]КТ,МРТ,Услуги'!EH$269</f>
        <v>195</v>
      </c>
      <c r="E284" s="54">
        <f>'[2]КТ,МРТ,Услуги'!EI$269</f>
        <v>308.95410000000004</v>
      </c>
      <c r="G284" s="8"/>
      <c r="H284" s="8"/>
      <c r="I284" s="8"/>
      <c r="J284" s="4"/>
      <c r="K284" s="9"/>
      <c r="L284" s="4"/>
    </row>
    <row r="285" spans="1:12" s="2" customFormat="1" ht="15.75" customHeight="1" x14ac:dyDescent="0.25">
      <c r="A285" s="52"/>
      <c r="B285" s="11" t="s">
        <v>25</v>
      </c>
      <c r="C285" s="69" t="s">
        <v>18</v>
      </c>
      <c r="D285" s="13">
        <f>'[2]КТ,МРТ,Услуги'!EH$270</f>
        <v>271</v>
      </c>
      <c r="E285" s="54">
        <f>'[2]КТ,МРТ,Услуги'!EI$270</f>
        <v>429.36697999999996</v>
      </c>
      <c r="G285" s="8"/>
      <c r="H285" s="8"/>
      <c r="I285" s="8"/>
      <c r="J285" s="4"/>
      <c r="K285" s="9"/>
      <c r="L285" s="4"/>
    </row>
    <row r="286" spans="1:12" s="2" customFormat="1" ht="15.75" customHeight="1" x14ac:dyDescent="0.25">
      <c r="A286" s="52"/>
      <c r="B286" s="11" t="s">
        <v>27</v>
      </c>
      <c r="C286" s="15" t="s">
        <v>52</v>
      </c>
      <c r="D286" s="13">
        <f>'[2]КТ,МРТ,Услуги'!EH$271</f>
        <v>326</v>
      </c>
      <c r="E286" s="54">
        <f>'[2]КТ,МРТ,Услуги'!EI$271</f>
        <v>516.50788</v>
      </c>
      <c r="G286" s="8"/>
      <c r="H286" s="8"/>
      <c r="I286" s="8"/>
      <c r="J286" s="4"/>
      <c r="K286" s="9"/>
      <c r="L286" s="4"/>
    </row>
    <row r="287" spans="1:12" s="2" customFormat="1" ht="15.75" customHeight="1" x14ac:dyDescent="0.25">
      <c r="A287" s="52"/>
      <c r="B287" s="11" t="s">
        <v>29</v>
      </c>
      <c r="C287" s="15" t="s">
        <v>26</v>
      </c>
      <c r="D287" s="13">
        <f>'[2]КТ,МРТ,Услуги'!EH$272</f>
        <v>0</v>
      </c>
      <c r="E287" s="54">
        <f>'[2]КТ,МРТ,Услуги'!EI$272</f>
        <v>0</v>
      </c>
      <c r="G287" s="8"/>
      <c r="H287" s="8"/>
      <c r="I287" s="8"/>
      <c r="J287" s="4"/>
      <c r="K287" s="9"/>
      <c r="L287" s="4"/>
    </row>
    <row r="288" spans="1:12" s="2" customFormat="1" ht="15.75" customHeight="1" x14ac:dyDescent="0.25">
      <c r="A288" s="52"/>
      <c r="B288" s="11" t="s">
        <v>31</v>
      </c>
      <c r="C288" s="15" t="s">
        <v>30</v>
      </c>
      <c r="D288" s="13">
        <f>'[2]КТ,МРТ,Услуги'!EH$273</f>
        <v>0</v>
      </c>
      <c r="E288" s="54">
        <f>'[2]КТ,МРТ,Услуги'!EI$273</f>
        <v>0</v>
      </c>
      <c r="G288" s="8"/>
      <c r="H288" s="8"/>
      <c r="I288" s="8"/>
      <c r="J288" s="4"/>
      <c r="K288" s="9"/>
      <c r="L288" s="4"/>
    </row>
    <row r="289" spans="1:12" s="2" customFormat="1" ht="15.75" customHeight="1" x14ac:dyDescent="0.25">
      <c r="A289" s="52"/>
      <c r="B289" s="11" t="s">
        <v>33</v>
      </c>
      <c r="C289" s="15" t="s">
        <v>32</v>
      </c>
      <c r="D289" s="13">
        <f>'[2]КТ,МРТ,Услуги'!EH$274</f>
        <v>0</v>
      </c>
      <c r="E289" s="54">
        <f>'[2]КТ,МРТ,Услуги'!EI$274</f>
        <v>0</v>
      </c>
      <c r="G289" s="8"/>
      <c r="H289" s="8"/>
      <c r="I289" s="8"/>
      <c r="J289" s="4"/>
      <c r="K289" s="9"/>
      <c r="L289" s="4"/>
    </row>
    <row r="290" spans="1:12" s="2" customFormat="1" ht="15.75" customHeight="1" x14ac:dyDescent="0.25">
      <c r="A290" s="52"/>
      <c r="B290" s="11" t="s">
        <v>35</v>
      </c>
      <c r="C290" s="15" t="s">
        <v>36</v>
      </c>
      <c r="D290" s="13">
        <f>'[2]КТ,МРТ,Услуги'!EH$275</f>
        <v>309</v>
      </c>
      <c r="E290" s="54">
        <f>'[2]КТ,МРТ,Услуги'!EI$275</f>
        <v>489.57341999999989</v>
      </c>
      <c r="G290" s="8"/>
      <c r="H290" s="8"/>
      <c r="I290" s="8"/>
      <c r="J290" s="4"/>
      <c r="K290" s="9"/>
      <c r="L290" s="4"/>
    </row>
    <row r="291" spans="1:12" s="2" customFormat="1" ht="28.5" customHeight="1" x14ac:dyDescent="0.25">
      <c r="A291" s="52"/>
      <c r="B291" s="31" t="s">
        <v>129</v>
      </c>
      <c r="C291" s="30" t="s">
        <v>130</v>
      </c>
      <c r="D291" s="43">
        <f>0.00092*321103</f>
        <v>295.41476</v>
      </c>
      <c r="E291" s="58">
        <v>4143.8</v>
      </c>
      <c r="G291" s="8"/>
      <c r="H291" s="8"/>
      <c r="I291" s="8"/>
      <c r="J291" s="4"/>
      <c r="K291" s="9"/>
      <c r="L291" s="4"/>
    </row>
    <row r="292" spans="1:12" s="2" customFormat="1" ht="15.75" customHeight="1" x14ac:dyDescent="0.25">
      <c r="A292" s="52"/>
      <c r="B292" s="31"/>
      <c r="C292" s="6" t="s">
        <v>10</v>
      </c>
      <c r="D292" s="41">
        <f>D291-D293</f>
        <v>215.41476</v>
      </c>
      <c r="E292" s="53">
        <f>E291-E293</f>
        <v>3021.6458222400001</v>
      </c>
      <c r="F292" s="18"/>
      <c r="G292" s="8"/>
      <c r="H292" s="8"/>
      <c r="I292" s="8"/>
      <c r="J292" s="4"/>
      <c r="K292" s="9"/>
      <c r="L292" s="4"/>
    </row>
    <row r="293" spans="1:12" s="2" customFormat="1" ht="37.5" customHeight="1" x14ac:dyDescent="0.25">
      <c r="A293" s="52"/>
      <c r="B293" s="31"/>
      <c r="C293" s="6" t="s">
        <v>11</v>
      </c>
      <c r="D293" s="10">
        <f>SUM(D294)</f>
        <v>80</v>
      </c>
      <c r="E293" s="53">
        <f>SUM(E294)</f>
        <v>1122.15417776</v>
      </c>
      <c r="G293" s="8"/>
      <c r="H293" s="8"/>
      <c r="I293" s="8"/>
      <c r="J293" s="4"/>
      <c r="K293" s="9"/>
      <c r="L293" s="4"/>
    </row>
    <row r="294" spans="1:12" s="2" customFormat="1" ht="15.75" customHeight="1" x14ac:dyDescent="0.25">
      <c r="A294" s="52"/>
      <c r="B294" s="11" t="s">
        <v>8</v>
      </c>
      <c r="C294" s="69" t="s">
        <v>125</v>
      </c>
      <c r="D294" s="13">
        <f>'[2]КТ,МРТ,Услуги'!EH$277</f>
        <v>80</v>
      </c>
      <c r="E294" s="54">
        <f>'[2]КТ,МРТ,Услуги'!EI$277</f>
        <v>1122.15417776</v>
      </c>
      <c r="G294" s="8"/>
      <c r="H294" s="8"/>
      <c r="I294" s="8"/>
      <c r="J294" s="4"/>
      <c r="K294" s="9"/>
      <c r="L294" s="4"/>
    </row>
    <row r="295" spans="1:12" s="2" customFormat="1" ht="45.75" customHeight="1" x14ac:dyDescent="0.25">
      <c r="A295" s="52"/>
      <c r="B295" s="31" t="s">
        <v>131</v>
      </c>
      <c r="C295" s="30" t="s">
        <v>132</v>
      </c>
      <c r="D295" s="43">
        <f>0.01321*321103</f>
        <v>4241.77063</v>
      </c>
      <c r="E295" s="58">
        <v>14712.8</v>
      </c>
      <c r="G295" s="8"/>
      <c r="H295" s="8"/>
      <c r="I295" s="8"/>
      <c r="J295" s="4"/>
      <c r="K295" s="9"/>
      <c r="L295" s="4"/>
    </row>
    <row r="296" spans="1:12" s="2" customFormat="1" ht="15.75" customHeight="1" x14ac:dyDescent="0.25">
      <c r="A296" s="52"/>
      <c r="B296" s="31"/>
      <c r="C296" s="6" t="s">
        <v>10</v>
      </c>
      <c r="D296" s="41">
        <f>D295-D297</f>
        <v>3150.77063</v>
      </c>
      <c r="E296" s="53">
        <f>E295-E297</f>
        <v>10928.61195</v>
      </c>
      <c r="F296" s="18"/>
      <c r="G296" s="8"/>
      <c r="H296" s="8"/>
      <c r="I296" s="8"/>
      <c r="J296" s="4"/>
      <c r="K296" s="9"/>
      <c r="L296" s="4"/>
    </row>
    <row r="297" spans="1:12" s="2" customFormat="1" ht="39.75" customHeight="1" x14ac:dyDescent="0.25">
      <c r="A297" s="52"/>
      <c r="B297" s="31"/>
      <c r="C297" s="6" t="s">
        <v>11</v>
      </c>
      <c r="D297" s="10">
        <f>SUM(D298:D299)</f>
        <v>1091</v>
      </c>
      <c r="E297" s="53">
        <f>SUM(E298:E299)</f>
        <v>3784.1880499999993</v>
      </c>
      <c r="G297" s="8"/>
      <c r="H297" s="8"/>
      <c r="I297" s="8"/>
      <c r="J297" s="4"/>
      <c r="K297" s="9"/>
      <c r="L297" s="4"/>
    </row>
    <row r="298" spans="1:12" s="2" customFormat="1" ht="15.75" customHeight="1" x14ac:dyDescent="0.25">
      <c r="A298" s="52"/>
      <c r="B298" s="11" t="s">
        <v>8</v>
      </c>
      <c r="C298" s="12" t="s">
        <v>123</v>
      </c>
      <c r="D298" s="13">
        <f>'[2]КТ,МРТ,Услуги'!EH$279</f>
        <v>1022</v>
      </c>
      <c r="E298" s="54">
        <f>'[2]КТ,МРТ,Услуги'!EI$279</f>
        <v>3544.8580999999995</v>
      </c>
      <c r="G298" s="8"/>
      <c r="H298" s="8"/>
      <c r="I298" s="8"/>
      <c r="J298" s="4"/>
      <c r="K298" s="9"/>
      <c r="L298" s="4"/>
    </row>
    <row r="299" spans="1:12" s="2" customFormat="1" ht="15.75" customHeight="1" x14ac:dyDescent="0.25">
      <c r="A299" s="52"/>
      <c r="B299" s="11" t="s">
        <v>13</v>
      </c>
      <c r="C299" s="69" t="s">
        <v>125</v>
      </c>
      <c r="D299" s="13">
        <f>'[2]КТ,МРТ,Услуги'!EH$280</f>
        <v>69</v>
      </c>
      <c r="E299" s="54">
        <f>'[2]КТ,МРТ,Услуги'!EI$280</f>
        <v>239.32995</v>
      </c>
      <c r="G299" s="8"/>
      <c r="H299" s="8"/>
      <c r="I299" s="8"/>
      <c r="J299" s="4"/>
      <c r="K299" s="9"/>
      <c r="L299" s="4"/>
    </row>
    <row r="300" spans="1:12" s="2" customFormat="1" ht="45.75" customHeight="1" x14ac:dyDescent="0.25">
      <c r="A300" s="52"/>
      <c r="B300" s="31" t="s">
        <v>133</v>
      </c>
      <c r="C300" s="30" t="s">
        <v>134</v>
      </c>
      <c r="D300" s="43">
        <f>0.12838*321103</f>
        <v>41223.203139999998</v>
      </c>
      <c r="E300" s="58">
        <v>42478.8</v>
      </c>
      <c r="G300" s="8"/>
      <c r="H300" s="8"/>
      <c r="I300" s="8"/>
      <c r="J300" s="4"/>
      <c r="K300" s="9"/>
      <c r="L300" s="4"/>
    </row>
    <row r="301" spans="1:12" s="2" customFormat="1" ht="15.75" customHeight="1" x14ac:dyDescent="0.25">
      <c r="A301" s="52"/>
      <c r="B301" s="31"/>
      <c r="C301" s="6" t="s">
        <v>10</v>
      </c>
      <c r="D301" s="41">
        <f>D300-D302</f>
        <v>-29730.796860000002</v>
      </c>
      <c r="E301" s="53">
        <f>E300-E302</f>
        <v>-30636.458839999992</v>
      </c>
      <c r="F301" s="18"/>
      <c r="G301" s="8"/>
      <c r="H301" s="8"/>
      <c r="I301" s="8"/>
      <c r="J301" s="4"/>
      <c r="K301" s="9"/>
      <c r="L301" s="4"/>
    </row>
    <row r="302" spans="1:12" s="2" customFormat="1" ht="40.5" customHeight="1" x14ac:dyDescent="0.25">
      <c r="A302" s="52"/>
      <c r="B302" s="31"/>
      <c r="C302" s="6" t="s">
        <v>11</v>
      </c>
      <c r="D302" s="10">
        <f>SUM(D303:D307)</f>
        <v>70954</v>
      </c>
      <c r="E302" s="53">
        <f>SUM(E303:E307)</f>
        <v>73115.258839999995</v>
      </c>
      <c r="G302" s="8"/>
      <c r="H302" s="8"/>
      <c r="I302" s="8"/>
      <c r="J302" s="4"/>
      <c r="K302" s="9"/>
      <c r="L302" s="4"/>
    </row>
    <row r="303" spans="1:12" s="2" customFormat="1" ht="15.75" customHeight="1" x14ac:dyDescent="0.25">
      <c r="A303" s="52"/>
      <c r="B303" s="11" t="s">
        <v>8</v>
      </c>
      <c r="C303" s="69" t="s">
        <v>18</v>
      </c>
      <c r="D303" s="13">
        <f>'[2]КТ,МРТ,Услуги'!EH$284</f>
        <v>7352</v>
      </c>
      <c r="E303" s="54">
        <f>'[2]КТ,МРТ,Услуги'!EI$284</f>
        <v>7575.9419199999993</v>
      </c>
      <c r="G303" s="8"/>
      <c r="H303" s="8"/>
      <c r="I303" s="8"/>
      <c r="J303" s="4"/>
      <c r="K303" s="9"/>
      <c r="L303" s="4"/>
    </row>
    <row r="304" spans="1:12" s="2" customFormat="1" ht="15.75" customHeight="1" x14ac:dyDescent="0.25">
      <c r="A304" s="52"/>
      <c r="B304" s="11" t="s">
        <v>13</v>
      </c>
      <c r="C304" s="69" t="s">
        <v>16</v>
      </c>
      <c r="D304" s="13">
        <f>'[2]КТ,МРТ,Услуги'!EH$283</f>
        <v>2210</v>
      </c>
      <c r="E304" s="54">
        <f>'[2]КТ,МРТ,Услуги'!EI$283</f>
        <v>2277.3166000000001</v>
      </c>
      <c r="G304" s="8"/>
      <c r="H304" s="8"/>
      <c r="I304" s="8"/>
      <c r="J304" s="4"/>
      <c r="K304" s="9"/>
      <c r="L304" s="4"/>
    </row>
    <row r="305" spans="1:12" s="2" customFormat="1" ht="15.75" customHeight="1" x14ac:dyDescent="0.25">
      <c r="A305" s="52"/>
      <c r="B305" s="11" t="s">
        <v>15</v>
      </c>
      <c r="C305" s="20" t="s">
        <v>69</v>
      </c>
      <c r="D305" s="13">
        <f>'[2]КТ,МРТ,Услуги'!EH$304</f>
        <v>22232</v>
      </c>
      <c r="E305" s="54">
        <f>'[2]КТ,МРТ,Услуги'!EI$304</f>
        <v>22909.186719999998</v>
      </c>
      <c r="G305" s="8"/>
      <c r="H305" s="8"/>
      <c r="I305" s="8"/>
      <c r="J305" s="4"/>
      <c r="K305" s="9"/>
      <c r="L305" s="4"/>
    </row>
    <row r="306" spans="1:12" s="2" customFormat="1" ht="15.75" customHeight="1" x14ac:dyDescent="0.25">
      <c r="A306" s="52"/>
      <c r="B306" s="11" t="s">
        <v>17</v>
      </c>
      <c r="C306" s="15" t="s">
        <v>104</v>
      </c>
      <c r="D306" s="13">
        <f>'[2]КТ,МРТ,Услуги'!EH$305</f>
        <v>26194</v>
      </c>
      <c r="E306" s="54">
        <f>'[2]КТ,МРТ,Услуги'!EI$305</f>
        <v>26991.86924</v>
      </c>
      <c r="G306" s="8"/>
      <c r="H306" s="8"/>
      <c r="I306" s="8"/>
      <c r="J306" s="4"/>
      <c r="K306" s="9"/>
      <c r="L306" s="4"/>
    </row>
    <row r="307" spans="1:12" s="2" customFormat="1" ht="40.5" customHeight="1" x14ac:dyDescent="0.25">
      <c r="A307" s="52"/>
      <c r="B307" s="11" t="s">
        <v>19</v>
      </c>
      <c r="C307" s="27" t="s">
        <v>107</v>
      </c>
      <c r="D307" s="13">
        <f>'[2]КТ,МРТ,Услуги'!EH$306</f>
        <v>12966</v>
      </c>
      <c r="E307" s="54">
        <f>'[2]КТ,МРТ,Услуги'!EI$306</f>
        <v>13360.944360000001</v>
      </c>
      <c r="G307" s="8"/>
      <c r="H307" s="8"/>
      <c r="I307" s="8"/>
      <c r="J307" s="4"/>
      <c r="K307" s="9"/>
      <c r="L307" s="4"/>
    </row>
    <row r="308" spans="1:12" s="2" customFormat="1" ht="27.75" customHeight="1" x14ac:dyDescent="0.25">
      <c r="A308" s="52"/>
      <c r="B308" s="31" t="s">
        <v>135</v>
      </c>
      <c r="C308" s="30" t="s">
        <v>136</v>
      </c>
      <c r="D308" s="42">
        <f>0.00287*321103</f>
        <v>921.56561000000011</v>
      </c>
      <c r="E308" s="58">
        <v>29158.6</v>
      </c>
      <c r="G308" s="8"/>
      <c r="H308" s="8"/>
      <c r="I308" s="8"/>
      <c r="J308" s="4"/>
      <c r="K308" s="9"/>
      <c r="L308" s="4"/>
    </row>
    <row r="309" spans="1:12" s="2" customFormat="1" ht="15.75" customHeight="1" x14ac:dyDescent="0.25">
      <c r="A309" s="52"/>
      <c r="B309" s="31"/>
      <c r="C309" s="6" t="s">
        <v>10</v>
      </c>
      <c r="D309" s="41">
        <f>D308-D310</f>
        <v>0.56561000000010608</v>
      </c>
      <c r="E309" s="53">
        <f>E308-E310</f>
        <v>17.892909999995027</v>
      </c>
      <c r="F309" s="18"/>
      <c r="G309" s="8"/>
      <c r="H309" s="8"/>
      <c r="I309" s="8"/>
      <c r="J309" s="4"/>
      <c r="K309" s="9"/>
      <c r="L309" s="4"/>
    </row>
    <row r="310" spans="1:12" s="2" customFormat="1" ht="38.25" customHeight="1" x14ac:dyDescent="0.25">
      <c r="A310" s="52"/>
      <c r="B310" s="31"/>
      <c r="C310" s="6" t="s">
        <v>11</v>
      </c>
      <c r="D310" s="10">
        <f>SUM(D311:D314)</f>
        <v>921</v>
      </c>
      <c r="E310" s="53">
        <f>SUM(E311:E314)</f>
        <v>29140.707090000004</v>
      </c>
      <c r="G310" s="8"/>
      <c r="H310" s="8"/>
      <c r="I310" s="8"/>
      <c r="J310" s="4"/>
      <c r="K310" s="9"/>
      <c r="L310" s="4"/>
    </row>
    <row r="311" spans="1:12" s="2" customFormat="1" ht="15.75" customHeight="1" x14ac:dyDescent="0.25">
      <c r="A311" s="52"/>
      <c r="B311" s="11" t="s">
        <v>8</v>
      </c>
      <c r="C311" s="70" t="s">
        <v>137</v>
      </c>
      <c r="D311" s="13">
        <f>[2]медреаб.!EJ$92</f>
        <v>190</v>
      </c>
      <c r="E311" s="54">
        <f>[2]медреаб.!EK$94</f>
        <v>6011.6551000000009</v>
      </c>
      <c r="G311" s="8"/>
      <c r="H311" s="8"/>
      <c r="I311" s="8"/>
      <c r="J311" s="4"/>
      <c r="K311" s="9"/>
      <c r="L311" s="4"/>
    </row>
    <row r="312" spans="1:12" s="2" customFormat="1" ht="15.75" customHeight="1" x14ac:dyDescent="0.25">
      <c r="A312" s="52"/>
      <c r="B312" s="11" t="s">
        <v>13</v>
      </c>
      <c r="C312" s="27" t="s">
        <v>77</v>
      </c>
      <c r="D312" s="13">
        <f>[2]медреаб.!EJ$78</f>
        <v>172</v>
      </c>
      <c r="E312" s="54">
        <f>[2]медреаб.!EK$78</f>
        <v>5442.1298800000004</v>
      </c>
      <c r="G312" s="8"/>
      <c r="H312" s="8"/>
      <c r="I312" s="8"/>
      <c r="J312" s="4"/>
      <c r="K312" s="9"/>
      <c r="L312" s="4"/>
    </row>
    <row r="313" spans="1:12" s="2" customFormat="1" ht="15.75" customHeight="1" x14ac:dyDescent="0.25">
      <c r="A313" s="52"/>
      <c r="B313" s="11" t="s">
        <v>15</v>
      </c>
      <c r="C313" s="27" t="s">
        <v>138</v>
      </c>
      <c r="D313" s="13">
        <f>[2]медреаб.!EJ$64</f>
        <v>200</v>
      </c>
      <c r="E313" s="54">
        <f>[2]медреаб.!EK$64</f>
        <v>6328.0579999999991</v>
      </c>
      <c r="G313" s="8"/>
      <c r="H313" s="8"/>
      <c r="I313" s="8"/>
      <c r="J313" s="4"/>
      <c r="K313" s="9"/>
      <c r="L313" s="4"/>
    </row>
    <row r="314" spans="1:12" s="2" customFormat="1" ht="32.450000000000003" customHeight="1" x14ac:dyDescent="0.25">
      <c r="A314" s="52"/>
      <c r="B314" s="23" t="s">
        <v>15</v>
      </c>
      <c r="C314" s="70" t="s">
        <v>53</v>
      </c>
      <c r="D314" s="24">
        <f>[2]медреаб.!EJ$106</f>
        <v>359</v>
      </c>
      <c r="E314" s="54">
        <f>[2]медреаб.!EK$106</f>
        <v>11358.86411</v>
      </c>
      <c r="G314" s="8"/>
      <c r="H314" s="8"/>
      <c r="I314" s="8"/>
      <c r="J314" s="4"/>
      <c r="K314" s="9"/>
      <c r="L314" s="4"/>
    </row>
    <row r="315" spans="1:12" s="2" customFormat="1" ht="28.5" customHeight="1" x14ac:dyDescent="0.25">
      <c r="A315" s="52" t="s">
        <v>139</v>
      </c>
      <c r="B315" s="31" t="s">
        <v>15</v>
      </c>
      <c r="C315" s="28" t="s">
        <v>140</v>
      </c>
      <c r="D315" s="42">
        <f>0.166336*321103</f>
        <v>53410.988608000007</v>
      </c>
      <c r="E315" s="58">
        <f>'[1]2022-11'!H$286</f>
        <v>3420132.9226086205</v>
      </c>
      <c r="G315" s="22"/>
      <c r="H315" s="8"/>
      <c r="I315" s="8"/>
    </row>
    <row r="316" spans="1:12" s="2" customFormat="1" ht="15.75" customHeight="1" x14ac:dyDescent="0.25">
      <c r="A316" s="52"/>
      <c r="B316" s="16"/>
      <c r="C316" s="6" t="s">
        <v>10</v>
      </c>
      <c r="D316" s="17">
        <f>D315-D317</f>
        <v>4.9886080000069342</v>
      </c>
      <c r="E316" s="53">
        <f>E315-E317</f>
        <v>23133.580161200371</v>
      </c>
      <c r="G316" s="8"/>
      <c r="H316" s="21"/>
      <c r="I316" s="8"/>
    </row>
    <row r="317" spans="1:12" s="2" customFormat="1" ht="37.5" customHeight="1" x14ac:dyDescent="0.25">
      <c r="A317" s="52"/>
      <c r="B317" s="16"/>
      <c r="C317" s="6" t="s">
        <v>11</v>
      </c>
      <c r="D317" s="10">
        <f>D318+D319+D320+D321+D322+D323+D324+D325+D326+D327+D328+D329+D330+D331+D332+D333+D334+D335+D336+D337+D338+D339+D340+D341+D342+D343+D344</f>
        <v>53406</v>
      </c>
      <c r="E317" s="53">
        <f>E318+E319+E320+E321+E322+E323+E324+E325+E326+E327+E328+E329+E330+E331+E332+E333+E334+E335+E336+E337+E338+E339+E340+E341+E342+E343+E344</f>
        <v>3396999.3424474201</v>
      </c>
      <c r="G317" s="8"/>
      <c r="H317" s="21"/>
      <c r="I317" s="8"/>
    </row>
    <row r="318" spans="1:12" s="2" customFormat="1" ht="15.75" customHeight="1" x14ac:dyDescent="0.25">
      <c r="A318" s="52"/>
      <c r="B318" s="23" t="s">
        <v>8</v>
      </c>
      <c r="C318" s="14" t="s">
        <v>14</v>
      </c>
      <c r="D318" s="24">
        <f>'[1]2022-11'!I$289</f>
        <v>664</v>
      </c>
      <c r="E318" s="54">
        <f>'[1]2022-11'!H$289</f>
        <v>23447.825453100904</v>
      </c>
      <c r="G318" s="8"/>
      <c r="H318" s="8"/>
      <c r="I318" s="8"/>
    </row>
    <row r="319" spans="1:12" s="2" customFormat="1" ht="15.75" customHeight="1" x14ac:dyDescent="0.25">
      <c r="A319" s="52"/>
      <c r="B319" s="23" t="s">
        <v>13</v>
      </c>
      <c r="C319" s="15" t="s">
        <v>16</v>
      </c>
      <c r="D319" s="24">
        <f>'[1]2022-11'!I$290</f>
        <v>3604</v>
      </c>
      <c r="E319" s="54">
        <f>'[1]2022-11'!H$290</f>
        <v>180609.99363561897</v>
      </c>
      <c r="G319" s="8"/>
      <c r="H319" s="8"/>
      <c r="I319" s="8"/>
    </row>
    <row r="320" spans="1:12" s="2" customFormat="1" ht="15.75" customHeight="1" x14ac:dyDescent="0.25">
      <c r="A320" s="52"/>
      <c r="B320" s="23" t="s">
        <v>15</v>
      </c>
      <c r="C320" s="15" t="s">
        <v>18</v>
      </c>
      <c r="D320" s="24">
        <f>'[1]2022-11'!I$291</f>
        <v>1150</v>
      </c>
      <c r="E320" s="54">
        <f>'[1]2022-11'!H$291</f>
        <v>52496.703366602596</v>
      </c>
      <c r="G320" s="8"/>
      <c r="H320" s="8"/>
      <c r="I320" s="8"/>
    </row>
    <row r="321" spans="1:9" s="2" customFormat="1" ht="15.75" customHeight="1" x14ac:dyDescent="0.25">
      <c r="A321" s="52"/>
      <c r="B321" s="23" t="s">
        <v>17</v>
      </c>
      <c r="C321" s="15" t="s">
        <v>20</v>
      </c>
      <c r="D321" s="24">
        <f>'[1]2022-11'!I$292</f>
        <v>817</v>
      </c>
      <c r="E321" s="54">
        <f>'[1]2022-11'!H$292</f>
        <v>33051.678434595924</v>
      </c>
      <c r="G321" s="8"/>
      <c r="H321" s="21"/>
      <c r="I321" s="8"/>
    </row>
    <row r="322" spans="1:9" s="2" customFormat="1" ht="15.75" customHeight="1" x14ac:dyDescent="0.25">
      <c r="A322" s="52"/>
      <c r="B322" s="23" t="s">
        <v>19</v>
      </c>
      <c r="C322" s="15" t="s">
        <v>52</v>
      </c>
      <c r="D322" s="24">
        <f>'[1]2022-11'!I$293</f>
        <v>1729</v>
      </c>
      <c r="E322" s="54">
        <f>'[1]2022-11'!H$293</f>
        <v>75510.601989812814</v>
      </c>
      <c r="G322" s="8"/>
      <c r="H322" s="8"/>
      <c r="I322" s="8"/>
    </row>
    <row r="323" spans="1:9" s="2" customFormat="1" ht="15.75" customHeight="1" x14ac:dyDescent="0.25">
      <c r="A323" s="52"/>
      <c r="B323" s="23" t="s">
        <v>21</v>
      </c>
      <c r="C323" s="15" t="s">
        <v>22</v>
      </c>
      <c r="D323" s="24">
        <f>'[1]2022-11'!I$294</f>
        <v>995</v>
      </c>
      <c r="E323" s="54">
        <f>'[1]2022-11'!H$294</f>
        <v>50191.935105559336</v>
      </c>
      <c r="G323" s="8"/>
      <c r="H323" s="8"/>
      <c r="I323" s="8"/>
    </row>
    <row r="324" spans="1:9" s="2" customFormat="1" ht="15.75" customHeight="1" x14ac:dyDescent="0.25">
      <c r="A324" s="52"/>
      <c r="B324" s="23" t="s">
        <v>23</v>
      </c>
      <c r="C324" s="15" t="s">
        <v>24</v>
      </c>
      <c r="D324" s="24">
        <f>'[1]2022-11'!I$295</f>
        <v>541</v>
      </c>
      <c r="E324" s="54">
        <f>'[1]2022-11'!H$295</f>
        <v>21780.076451626923</v>
      </c>
      <c r="G324" s="8"/>
      <c r="H324" s="8"/>
      <c r="I324" s="8"/>
    </row>
    <row r="325" spans="1:9" s="2" customFormat="1" ht="15.75" customHeight="1" x14ac:dyDescent="0.25">
      <c r="A325" s="52"/>
      <c r="B325" s="23" t="s">
        <v>25</v>
      </c>
      <c r="C325" s="15" t="s">
        <v>26</v>
      </c>
      <c r="D325" s="24">
        <f>'[1]2022-11'!I$296</f>
        <v>839</v>
      </c>
      <c r="E325" s="54">
        <f>'[1]2022-11'!H$296</f>
        <v>36486.566462019124</v>
      </c>
      <c r="G325" s="8"/>
      <c r="H325" s="8"/>
      <c r="I325" s="8"/>
    </row>
    <row r="326" spans="1:9" s="2" customFormat="1" ht="15.75" customHeight="1" x14ac:dyDescent="0.25">
      <c r="A326" s="52"/>
      <c r="B326" s="23" t="s">
        <v>27</v>
      </c>
      <c r="C326" s="15" t="s">
        <v>28</v>
      </c>
      <c r="D326" s="24">
        <f>'[1]2022-11'!I$297</f>
        <v>799</v>
      </c>
      <c r="E326" s="54">
        <f>'[1]2022-11'!H$297</f>
        <v>30076.522087086178</v>
      </c>
      <c r="G326" s="8"/>
      <c r="H326" s="8"/>
      <c r="I326" s="8"/>
    </row>
    <row r="327" spans="1:9" s="2" customFormat="1" ht="15.75" customHeight="1" x14ac:dyDescent="0.25">
      <c r="A327" s="52"/>
      <c r="B327" s="23" t="s">
        <v>29</v>
      </c>
      <c r="C327" s="15" t="s">
        <v>30</v>
      </c>
      <c r="D327" s="24">
        <f>'[1]2022-11'!I$298</f>
        <v>979</v>
      </c>
      <c r="E327" s="54">
        <f>'[1]2022-11'!H$298</f>
        <v>37376.012565162702</v>
      </c>
      <c r="G327" s="8"/>
      <c r="H327" s="8"/>
      <c r="I327" s="8"/>
    </row>
    <row r="328" spans="1:9" s="2" customFormat="1" ht="15.75" customHeight="1" x14ac:dyDescent="0.25">
      <c r="A328" s="52"/>
      <c r="B328" s="23" t="s">
        <v>31</v>
      </c>
      <c r="C328" s="15" t="s">
        <v>32</v>
      </c>
      <c r="D328" s="24">
        <f>'[1]2022-11'!I$299</f>
        <v>776</v>
      </c>
      <c r="E328" s="54">
        <f>'[1]2022-11'!H$299</f>
        <v>24559.592524741125</v>
      </c>
      <c r="G328" s="8"/>
      <c r="H328" s="8"/>
      <c r="I328" s="8"/>
    </row>
    <row r="329" spans="1:9" s="2" customFormat="1" ht="15.75" customHeight="1" x14ac:dyDescent="0.25">
      <c r="A329" s="52"/>
      <c r="B329" s="23" t="s">
        <v>33</v>
      </c>
      <c r="C329" s="15" t="s">
        <v>34</v>
      </c>
      <c r="D329" s="24">
        <f>'[1]2022-11'!I$300</f>
        <v>581</v>
      </c>
      <c r="E329" s="54">
        <f>'[1]2022-11'!H$300</f>
        <v>22278.612009254881</v>
      </c>
      <c r="G329" s="8"/>
      <c r="H329" s="8"/>
      <c r="I329" s="8"/>
    </row>
    <row r="330" spans="1:9" s="2" customFormat="1" ht="15.75" customHeight="1" x14ac:dyDescent="0.25">
      <c r="A330" s="52"/>
      <c r="B330" s="23" t="s">
        <v>35</v>
      </c>
      <c r="C330" s="15" t="s">
        <v>36</v>
      </c>
      <c r="D330" s="24">
        <f>'[1]2022-11'!I$301</f>
        <v>2084</v>
      </c>
      <c r="E330" s="54">
        <f>'[1]2022-11'!H$301</f>
        <v>98153.032889901748</v>
      </c>
      <c r="G330" s="8"/>
      <c r="H330" s="8"/>
      <c r="I330" s="8"/>
    </row>
    <row r="331" spans="1:9" s="2" customFormat="1" ht="15.75" customHeight="1" x14ac:dyDescent="0.25">
      <c r="A331" s="52"/>
      <c r="B331" s="23" t="s">
        <v>37</v>
      </c>
      <c r="C331" s="15" t="s">
        <v>38</v>
      </c>
      <c r="D331" s="24">
        <f>'[1]2022-11'!I$302</f>
        <v>397</v>
      </c>
      <c r="E331" s="54">
        <f>'[1]2022-11'!H$302</f>
        <v>15784.331537950131</v>
      </c>
      <c r="G331" s="8"/>
      <c r="H331" s="8"/>
      <c r="I331" s="8"/>
    </row>
    <row r="332" spans="1:9" s="2" customFormat="1" ht="15.75" customHeight="1" x14ac:dyDescent="0.25">
      <c r="A332" s="52"/>
      <c r="B332" s="23" t="s">
        <v>39</v>
      </c>
      <c r="C332" s="15" t="s">
        <v>40</v>
      </c>
      <c r="D332" s="24">
        <f>'[1]2022-11'!I$303</f>
        <v>591</v>
      </c>
      <c r="E332" s="54">
        <f>'[1]2022-11'!H$303</f>
        <v>19263.838566741026</v>
      </c>
      <c r="G332" s="8"/>
      <c r="H332" s="8"/>
      <c r="I332" s="8"/>
    </row>
    <row r="333" spans="1:9" s="2" customFormat="1" ht="15.75" customHeight="1" x14ac:dyDescent="0.25">
      <c r="A333" s="52"/>
      <c r="B333" s="23" t="s">
        <v>41</v>
      </c>
      <c r="C333" s="15" t="s">
        <v>42</v>
      </c>
      <c r="D333" s="24">
        <f>'[1]2022-11'!I$304</f>
        <v>879</v>
      </c>
      <c r="E333" s="54">
        <f>'[1]2022-11'!H$304</f>
        <v>29928.402569724036</v>
      </c>
      <c r="G333" s="8"/>
      <c r="H333" s="8"/>
      <c r="I333" s="8"/>
    </row>
    <row r="334" spans="1:9" s="2" customFormat="1" ht="15.75" customHeight="1" x14ac:dyDescent="0.25">
      <c r="A334" s="52"/>
      <c r="B334" s="23" t="s">
        <v>43</v>
      </c>
      <c r="C334" s="15" t="s">
        <v>44</v>
      </c>
      <c r="D334" s="24">
        <f>'[1]2022-11'!I$305</f>
        <v>326</v>
      </c>
      <c r="E334" s="54">
        <f>'[1]2022-11'!H$305</f>
        <v>13526.724280640503</v>
      </c>
      <c r="G334" s="8"/>
      <c r="H334" s="8"/>
      <c r="I334" s="8"/>
    </row>
    <row r="335" spans="1:9" s="2" customFormat="1" ht="15.75" customHeight="1" x14ac:dyDescent="0.25">
      <c r="A335" s="52"/>
      <c r="B335" s="23" t="s">
        <v>45</v>
      </c>
      <c r="C335" s="15" t="s">
        <v>58</v>
      </c>
      <c r="D335" s="24">
        <f>'[1]2022-11'!I$306</f>
        <v>15130</v>
      </c>
      <c r="E335" s="54">
        <f>'[1]2022-11'!H$306</f>
        <v>1350470.9451385397</v>
      </c>
      <c r="G335" s="8"/>
      <c r="H335" s="8"/>
      <c r="I335" s="8"/>
    </row>
    <row r="336" spans="1:9" s="2" customFormat="1" ht="15.75" customHeight="1" x14ac:dyDescent="0.25">
      <c r="A336" s="52"/>
      <c r="B336" s="23" t="s">
        <v>47</v>
      </c>
      <c r="C336" s="15" t="s">
        <v>60</v>
      </c>
      <c r="D336" s="24">
        <f>'[1]2022-11'!I$307</f>
        <v>642</v>
      </c>
      <c r="E336" s="54">
        <f>'[1]2022-11'!H$307</f>
        <v>22971.326046320813</v>
      </c>
      <c r="G336" s="8"/>
      <c r="H336" s="8"/>
      <c r="I336" s="8"/>
    </row>
    <row r="337" spans="1:9" s="2" customFormat="1" ht="15.75" customHeight="1" x14ac:dyDescent="0.25">
      <c r="A337" s="52"/>
      <c r="B337" s="23" t="s">
        <v>55</v>
      </c>
      <c r="C337" s="15" t="s">
        <v>62</v>
      </c>
      <c r="D337" s="24">
        <f>'[1]2022-11'!I$308</f>
        <v>3241</v>
      </c>
      <c r="E337" s="54">
        <f>'[1]2022-11'!H$308</f>
        <v>232021.05287129671</v>
      </c>
      <c r="G337" s="8"/>
      <c r="H337" s="8"/>
      <c r="I337" s="8"/>
    </row>
    <row r="338" spans="1:9" s="2" customFormat="1" ht="15.75" customHeight="1" x14ac:dyDescent="0.25">
      <c r="A338" s="52"/>
      <c r="B338" s="23" t="s">
        <v>57</v>
      </c>
      <c r="C338" s="25" t="s">
        <v>48</v>
      </c>
      <c r="D338" s="24">
        <f>'[1]2022-11'!I$309</f>
        <v>9815</v>
      </c>
      <c r="E338" s="54">
        <f>'[1]2022-11'!H$309</f>
        <v>559900.86070455518</v>
      </c>
      <c r="G338" s="8"/>
      <c r="H338" s="8"/>
      <c r="I338" s="8"/>
    </row>
    <row r="339" spans="1:9" s="2" customFormat="1" ht="15.75" customHeight="1" x14ac:dyDescent="0.25">
      <c r="A339" s="52"/>
      <c r="B339" s="23" t="s">
        <v>59</v>
      </c>
      <c r="C339" s="15" t="s">
        <v>103</v>
      </c>
      <c r="D339" s="24">
        <f>'[1]2022-11'!I$310</f>
        <v>2496</v>
      </c>
      <c r="E339" s="54">
        <f>'[1]2022-11'!H$310</f>
        <v>226602.53984544595</v>
      </c>
      <c r="G339" s="8"/>
      <c r="H339" s="8"/>
      <c r="I339" s="8"/>
    </row>
    <row r="340" spans="1:9" s="2" customFormat="1" ht="15.75" customHeight="1" x14ac:dyDescent="0.25">
      <c r="A340" s="52"/>
      <c r="B340" s="23" t="s">
        <v>61</v>
      </c>
      <c r="C340" s="15" t="s">
        <v>104</v>
      </c>
      <c r="D340" s="24">
        <f>'[1]2022-11'!I$311</f>
        <v>315</v>
      </c>
      <c r="E340" s="54">
        <f>'[1]2022-11'!H$311</f>
        <v>20594.570864372487</v>
      </c>
      <c r="G340" s="8"/>
      <c r="H340" s="8"/>
      <c r="I340" s="8"/>
    </row>
    <row r="341" spans="1:9" s="2" customFormat="1" ht="15.75" customHeight="1" x14ac:dyDescent="0.25">
      <c r="A341" s="52"/>
      <c r="B341" s="23" t="s">
        <v>63</v>
      </c>
      <c r="C341" s="15" t="s">
        <v>69</v>
      </c>
      <c r="D341" s="24">
        <f>'[1]2022-11'!I$312</f>
        <v>3342</v>
      </c>
      <c r="E341" s="54">
        <f>'[1]2022-11'!H$312</f>
        <v>167525.65618199206</v>
      </c>
      <c r="G341" s="8"/>
      <c r="H341" s="8"/>
      <c r="I341" s="8"/>
    </row>
    <row r="342" spans="1:9" s="2" customFormat="1" ht="15.75" customHeight="1" x14ac:dyDescent="0.25">
      <c r="A342" s="52"/>
      <c r="B342" s="23" t="s">
        <v>64</v>
      </c>
      <c r="C342" s="20" t="s">
        <v>141</v>
      </c>
      <c r="D342" s="24">
        <f>'[1]2022-11'!I$313</f>
        <v>50</v>
      </c>
      <c r="E342" s="54">
        <f>'[1]2022-11'!H$313</f>
        <v>3730.8624776241281</v>
      </c>
      <c r="G342" s="8"/>
      <c r="H342" s="8"/>
      <c r="I342" s="8"/>
    </row>
    <row r="343" spans="1:9" s="2" customFormat="1" ht="15.75" customHeight="1" x14ac:dyDescent="0.25">
      <c r="A343" s="52"/>
      <c r="B343" s="23" t="s">
        <v>66</v>
      </c>
      <c r="C343" s="27" t="s">
        <v>77</v>
      </c>
      <c r="D343" s="24">
        <f>'[1]2022-11'!I$314</f>
        <v>350</v>
      </c>
      <c r="E343" s="54">
        <f>'[1]2022-11'!H$314</f>
        <v>20153.890929533933</v>
      </c>
      <c r="G343" s="8"/>
      <c r="H343" s="8"/>
      <c r="I343" s="8"/>
    </row>
    <row r="344" spans="1:9" s="2" customFormat="1" ht="15.75" customHeight="1" x14ac:dyDescent="0.25">
      <c r="A344" s="52"/>
      <c r="B344" s="23" t="s">
        <v>70</v>
      </c>
      <c r="C344" s="15" t="s">
        <v>73</v>
      </c>
      <c r="D344" s="24">
        <f>'[1]2022-11'!I$315</f>
        <v>274</v>
      </c>
      <c r="E344" s="54">
        <f>'[1]2022-11'!H$315</f>
        <v>28505.187457600674</v>
      </c>
      <c r="G344" s="8"/>
      <c r="H344" s="8"/>
      <c r="I344" s="8"/>
    </row>
    <row r="345" spans="1:9" s="2" customFormat="1" ht="57.75" customHeight="1" x14ac:dyDescent="0.25">
      <c r="A345" s="52"/>
      <c r="B345" s="31" t="s">
        <v>142</v>
      </c>
      <c r="C345" s="28" t="s">
        <v>143</v>
      </c>
      <c r="D345" s="42">
        <f>D315-D373-D378-D385</f>
        <v>47722.648963000007</v>
      </c>
      <c r="E345" s="58">
        <f>E315-E373-E378-E385</f>
        <v>2525249.506993467</v>
      </c>
      <c r="G345" s="22"/>
      <c r="H345" s="8"/>
      <c r="I345" s="8"/>
    </row>
    <row r="346" spans="1:9" s="2" customFormat="1" ht="15.75" customHeight="1" x14ac:dyDescent="0.25">
      <c r="A346" s="52"/>
      <c r="B346" s="11"/>
      <c r="C346" s="6" t="s">
        <v>10</v>
      </c>
      <c r="D346" s="10">
        <f>D345-D347</f>
        <v>-545.35103699999308</v>
      </c>
      <c r="E346" s="53">
        <f>E345-E347</f>
        <v>-223627.27068897989</v>
      </c>
      <c r="F346" s="18"/>
      <c r="G346" s="8"/>
      <c r="H346" s="8"/>
      <c r="I346" s="8"/>
    </row>
    <row r="347" spans="1:9" s="2" customFormat="1" ht="27.6" customHeight="1" x14ac:dyDescent="0.25">
      <c r="A347" s="52"/>
      <c r="B347" s="16"/>
      <c r="C347" s="6" t="s">
        <v>11</v>
      </c>
      <c r="D347" s="10">
        <f>D348+D349+D350+D351+D352+D353+D354+D355+D356+D357+D358+D359+D360+D361+D362+D363+D364+D365+D366+D367+D368+D369+D370+D371+D372</f>
        <v>48268</v>
      </c>
      <c r="E347" s="53">
        <f>E348+E349+E350+E351+E352+E353+E354+E355+E356+E357+E358+E359+E360+E361+E362+E363+E364+E365+E366+E367+E368+E369+E370+E371+E372</f>
        <v>2748876.7776824469</v>
      </c>
      <c r="G347" s="8"/>
      <c r="H347" s="21"/>
      <c r="I347" s="8"/>
    </row>
    <row r="348" spans="1:9" s="2" customFormat="1" ht="15.75" customHeight="1" x14ac:dyDescent="0.25">
      <c r="A348" s="52"/>
      <c r="B348" s="23" t="s">
        <v>8</v>
      </c>
      <c r="C348" s="14" t="s">
        <v>14</v>
      </c>
      <c r="D348" s="24">
        <f>'[1]Свод МО Формула !!!!!!'!V$7</f>
        <v>664</v>
      </c>
      <c r="E348" s="54">
        <f>'[1]Свод МО Формула !!!!!!'!AB$7</f>
        <v>23447.825453100904</v>
      </c>
      <c r="F348" s="18"/>
      <c r="G348" s="39"/>
      <c r="H348" s="8"/>
      <c r="I348" s="8"/>
    </row>
    <row r="349" spans="1:9" s="2" customFormat="1" ht="15.75" customHeight="1" x14ac:dyDescent="0.25">
      <c r="A349" s="52"/>
      <c r="B349" s="23" t="s">
        <v>13</v>
      </c>
      <c r="C349" s="15" t="s">
        <v>16</v>
      </c>
      <c r="D349" s="24">
        <f>'[1]Свод МО Формула !!!!!!'!V$8</f>
        <v>3604</v>
      </c>
      <c r="E349" s="54">
        <f>'[1]Свод МО Формула !!!!!!'!AB$8</f>
        <v>180609.99363561897</v>
      </c>
      <c r="F349" s="18"/>
      <c r="G349" s="8"/>
      <c r="H349" s="8"/>
      <c r="I349" s="8"/>
    </row>
    <row r="350" spans="1:9" s="2" customFormat="1" ht="15.75" customHeight="1" x14ac:dyDescent="0.25">
      <c r="A350" s="52"/>
      <c r="B350" s="23" t="s">
        <v>15</v>
      </c>
      <c r="C350" s="15" t="s">
        <v>144</v>
      </c>
      <c r="D350" s="24">
        <f>'[1]Свод МО Формула !!!!!!'!V$9</f>
        <v>1150</v>
      </c>
      <c r="E350" s="54">
        <f>'[1]Свод МО Формула !!!!!!'!AB$9</f>
        <v>52496.703366602596</v>
      </c>
      <c r="F350" s="18"/>
      <c r="G350" s="8"/>
      <c r="H350" s="8"/>
      <c r="I350" s="8"/>
    </row>
    <row r="351" spans="1:9" s="2" customFormat="1" ht="15.75" customHeight="1" x14ac:dyDescent="0.25">
      <c r="A351" s="52"/>
      <c r="B351" s="23" t="s">
        <v>17</v>
      </c>
      <c r="C351" s="15" t="s">
        <v>20</v>
      </c>
      <c r="D351" s="24">
        <f>'[1]Свод МО Формула !!!!!!'!V$10</f>
        <v>817</v>
      </c>
      <c r="E351" s="54">
        <f>'[1]Свод МО Формула !!!!!!'!AB$10</f>
        <v>33051.678434595924</v>
      </c>
      <c r="F351" s="18"/>
      <c r="G351" s="8"/>
      <c r="H351" s="21"/>
      <c r="I351" s="8"/>
    </row>
    <row r="352" spans="1:9" s="2" customFormat="1" ht="15.75" customHeight="1" x14ac:dyDescent="0.25">
      <c r="A352" s="52"/>
      <c r="B352" s="23" t="s">
        <v>19</v>
      </c>
      <c r="C352" s="15" t="s">
        <v>52</v>
      </c>
      <c r="D352" s="24">
        <f>'[1]Свод МО Формула !!!!!!'!V$11</f>
        <v>1729</v>
      </c>
      <c r="E352" s="54">
        <f>'[1]Свод МО Формула !!!!!!'!AB$11</f>
        <v>75510.601989812814</v>
      </c>
      <c r="F352" s="18"/>
      <c r="G352" s="8"/>
      <c r="H352" s="8"/>
      <c r="I352" s="8"/>
    </row>
    <row r="353" spans="1:9" s="2" customFormat="1" ht="15.75" customHeight="1" x14ac:dyDescent="0.25">
      <c r="A353" s="52"/>
      <c r="B353" s="23" t="s">
        <v>21</v>
      </c>
      <c r="C353" s="15" t="s">
        <v>22</v>
      </c>
      <c r="D353" s="24">
        <f>'[1]Свод МО Формула !!!!!!'!V$12</f>
        <v>995</v>
      </c>
      <c r="E353" s="54">
        <f>'[1]Свод МО Формула !!!!!!'!AB$12</f>
        <v>50191.935105559336</v>
      </c>
      <c r="F353" s="18"/>
      <c r="G353" s="8"/>
      <c r="H353" s="8"/>
      <c r="I353" s="8"/>
    </row>
    <row r="354" spans="1:9" s="2" customFormat="1" ht="15.75" customHeight="1" x14ac:dyDescent="0.25">
      <c r="A354" s="52"/>
      <c r="B354" s="23" t="s">
        <v>23</v>
      </c>
      <c r="C354" s="15" t="s">
        <v>24</v>
      </c>
      <c r="D354" s="24">
        <f>'[1]Свод МО Формула !!!!!!'!V$13</f>
        <v>541</v>
      </c>
      <c r="E354" s="54">
        <f>'[1]Свод МО Формула !!!!!!'!AB$13</f>
        <v>21780.076451626923</v>
      </c>
      <c r="F354" s="18"/>
      <c r="G354" s="8"/>
      <c r="H354" s="8"/>
      <c r="I354" s="8"/>
    </row>
    <row r="355" spans="1:9" s="2" customFormat="1" ht="15.75" customHeight="1" x14ac:dyDescent="0.25">
      <c r="A355" s="52"/>
      <c r="B355" s="23" t="s">
        <v>25</v>
      </c>
      <c r="C355" s="15" t="s">
        <v>26</v>
      </c>
      <c r="D355" s="24">
        <f>'[1]Свод МО Формула !!!!!!'!V$14</f>
        <v>839</v>
      </c>
      <c r="E355" s="54">
        <f>'[1]Свод МО Формула !!!!!!'!AB$14</f>
        <v>36486.566462019124</v>
      </c>
      <c r="F355" s="18"/>
      <c r="G355" s="8"/>
      <c r="H355" s="8"/>
      <c r="I355" s="8"/>
    </row>
    <row r="356" spans="1:9" s="2" customFormat="1" ht="15.75" customHeight="1" x14ac:dyDescent="0.25">
      <c r="A356" s="52"/>
      <c r="B356" s="23" t="s">
        <v>27</v>
      </c>
      <c r="C356" s="15" t="s">
        <v>28</v>
      </c>
      <c r="D356" s="24">
        <f>'[1]Свод МО Формула !!!!!!'!V$15</f>
        <v>799</v>
      </c>
      <c r="E356" s="54">
        <f>'[1]Свод МО Формула !!!!!!'!AB$15</f>
        <v>30076.522087086178</v>
      </c>
      <c r="F356" s="18"/>
      <c r="G356" s="8"/>
      <c r="H356" s="8"/>
      <c r="I356" s="8"/>
    </row>
    <row r="357" spans="1:9" s="2" customFormat="1" ht="15.75" customHeight="1" x14ac:dyDescent="0.25">
      <c r="A357" s="52"/>
      <c r="B357" s="23" t="s">
        <v>29</v>
      </c>
      <c r="C357" s="15" t="s">
        <v>30</v>
      </c>
      <c r="D357" s="24">
        <f>'[1]Свод МО Формула !!!!!!'!V$16</f>
        <v>979</v>
      </c>
      <c r="E357" s="54">
        <f>'[1]Свод МО Формула !!!!!!'!AB$16</f>
        <v>37376.012565162702</v>
      </c>
      <c r="F357" s="18"/>
      <c r="G357" s="8"/>
      <c r="H357" s="8"/>
      <c r="I357" s="8"/>
    </row>
    <row r="358" spans="1:9" s="2" customFormat="1" ht="15.75" customHeight="1" x14ac:dyDescent="0.25">
      <c r="A358" s="52"/>
      <c r="B358" s="23" t="s">
        <v>31</v>
      </c>
      <c r="C358" s="15" t="s">
        <v>32</v>
      </c>
      <c r="D358" s="24">
        <f>'[1]Свод МО Формула !!!!!!'!V$17</f>
        <v>776</v>
      </c>
      <c r="E358" s="54">
        <f>'[1]Свод МО Формула !!!!!!'!AB$17</f>
        <v>24559.592524741125</v>
      </c>
      <c r="F358" s="18"/>
      <c r="G358" s="8"/>
      <c r="H358" s="8"/>
      <c r="I358" s="8"/>
    </row>
    <row r="359" spans="1:9" s="2" customFormat="1" ht="15.75" customHeight="1" x14ac:dyDescent="0.25">
      <c r="A359" s="52"/>
      <c r="B359" s="23" t="s">
        <v>33</v>
      </c>
      <c r="C359" s="15" t="s">
        <v>34</v>
      </c>
      <c r="D359" s="24">
        <f>'[1]Свод МО Формула !!!!!!'!V$18</f>
        <v>581</v>
      </c>
      <c r="E359" s="54">
        <f>'[1]Свод МО Формула !!!!!!'!AB$18</f>
        <v>22278.612009254881</v>
      </c>
      <c r="F359" s="18"/>
      <c r="G359" s="8"/>
      <c r="H359" s="8"/>
      <c r="I359" s="8"/>
    </row>
    <row r="360" spans="1:9" s="2" customFormat="1" ht="15.75" customHeight="1" x14ac:dyDescent="0.25">
      <c r="A360" s="52"/>
      <c r="B360" s="23" t="s">
        <v>35</v>
      </c>
      <c r="C360" s="15" t="s">
        <v>36</v>
      </c>
      <c r="D360" s="24">
        <f>'[1]Свод МО Формула !!!!!!'!V$19</f>
        <v>2084</v>
      </c>
      <c r="E360" s="54">
        <f>'[1]Свод МО Формула !!!!!!'!AB$19</f>
        <v>98153.032889901748</v>
      </c>
      <c r="F360" s="18"/>
      <c r="G360" s="8"/>
      <c r="H360" s="8"/>
      <c r="I360" s="8"/>
    </row>
    <row r="361" spans="1:9" s="2" customFormat="1" ht="15.75" customHeight="1" x14ac:dyDescent="0.25">
      <c r="A361" s="52"/>
      <c r="B361" s="23" t="s">
        <v>37</v>
      </c>
      <c r="C361" s="15" t="s">
        <v>38</v>
      </c>
      <c r="D361" s="24">
        <f>'[1]Свод МО Формула !!!!!!'!V$20</f>
        <v>397</v>
      </c>
      <c r="E361" s="54">
        <f>'[1]Свод МО Формула !!!!!!'!AB$20</f>
        <v>15784.331537950131</v>
      </c>
      <c r="F361" s="18"/>
      <c r="G361" s="8"/>
      <c r="H361" s="8"/>
      <c r="I361" s="8"/>
    </row>
    <row r="362" spans="1:9" s="2" customFormat="1" ht="15.75" customHeight="1" x14ac:dyDescent="0.25">
      <c r="A362" s="52"/>
      <c r="B362" s="23" t="s">
        <v>39</v>
      </c>
      <c r="C362" s="15" t="s">
        <v>40</v>
      </c>
      <c r="D362" s="24">
        <f>'[1]Свод МО Формула !!!!!!'!V$21</f>
        <v>591</v>
      </c>
      <c r="E362" s="54">
        <f>'[1]Свод МО Формула !!!!!!'!AB$21</f>
        <v>19263.838566741026</v>
      </c>
      <c r="F362" s="18"/>
      <c r="G362" s="8"/>
      <c r="H362" s="8"/>
      <c r="I362" s="8"/>
    </row>
    <row r="363" spans="1:9" s="2" customFormat="1" ht="15.75" customHeight="1" x14ac:dyDescent="0.25">
      <c r="A363" s="52"/>
      <c r="B363" s="23" t="s">
        <v>41</v>
      </c>
      <c r="C363" s="15" t="s">
        <v>42</v>
      </c>
      <c r="D363" s="24">
        <f>'[1]Свод МО Формула !!!!!!'!V$22</f>
        <v>879</v>
      </c>
      <c r="E363" s="54">
        <f>'[1]Свод МО Формула !!!!!!'!AB$22</f>
        <v>29928.402569724036</v>
      </c>
      <c r="F363" s="18"/>
      <c r="G363" s="8"/>
      <c r="H363" s="8"/>
      <c r="I363" s="8"/>
    </row>
    <row r="364" spans="1:9" s="2" customFormat="1" ht="15.75" customHeight="1" x14ac:dyDescent="0.25">
      <c r="A364" s="52"/>
      <c r="B364" s="23" t="s">
        <v>43</v>
      </c>
      <c r="C364" s="15" t="s">
        <v>44</v>
      </c>
      <c r="D364" s="24">
        <f>'[1]Свод МО Формула !!!!!!'!V$23</f>
        <v>326</v>
      </c>
      <c r="E364" s="54">
        <f>'[1]Свод МО Формула !!!!!!'!AB$23</f>
        <v>13526.724280640503</v>
      </c>
      <c r="F364" s="18"/>
      <c r="G364" s="8"/>
      <c r="H364" s="8"/>
      <c r="I364" s="8"/>
    </row>
    <row r="365" spans="1:9" s="2" customFormat="1" ht="15.75" customHeight="1" x14ac:dyDescent="0.25">
      <c r="A365" s="52"/>
      <c r="B365" s="23" t="s">
        <v>45</v>
      </c>
      <c r="C365" s="15" t="s">
        <v>58</v>
      </c>
      <c r="D365" s="24">
        <f>'[1]Свод МО Формула !!!!!!'!V$28</f>
        <v>13500</v>
      </c>
      <c r="E365" s="54">
        <f>'[1]Свод МО Формула !!!!!!'!AB$28</f>
        <v>1054011.0193788658</v>
      </c>
      <c r="F365" s="18"/>
      <c r="G365" s="8"/>
      <c r="H365" s="8"/>
      <c r="I365" s="8"/>
    </row>
    <row r="366" spans="1:9" s="2" customFormat="1" ht="15.75" customHeight="1" x14ac:dyDescent="0.25">
      <c r="A366" s="52"/>
      <c r="B366" s="23" t="s">
        <v>47</v>
      </c>
      <c r="C366" s="15" t="s">
        <v>60</v>
      </c>
      <c r="D366" s="24">
        <f>'[1]Свод МО Формула !!!!!!'!V$29</f>
        <v>642</v>
      </c>
      <c r="E366" s="54">
        <f>'[1]Свод МО Формула !!!!!!'!AB$29</f>
        <v>22971.326046320813</v>
      </c>
      <c r="F366" s="18"/>
      <c r="G366" s="8"/>
      <c r="H366" s="8"/>
      <c r="I366" s="8"/>
    </row>
    <row r="367" spans="1:9" s="2" customFormat="1" ht="15.75" customHeight="1" x14ac:dyDescent="0.25">
      <c r="A367" s="52"/>
      <c r="B367" s="23" t="s">
        <v>55</v>
      </c>
      <c r="C367" s="15" t="s">
        <v>62</v>
      </c>
      <c r="D367" s="24">
        <f>'[1]Свод МО Формула !!!!!!'!V$30</f>
        <v>3241</v>
      </c>
      <c r="E367" s="54">
        <f>'[1]Свод МО Формула !!!!!!'!AB$30</f>
        <v>232021.05287129671</v>
      </c>
      <c r="F367" s="18"/>
      <c r="G367" s="8"/>
      <c r="H367" s="8"/>
      <c r="I367" s="8"/>
    </row>
    <row r="368" spans="1:9" s="2" customFormat="1" ht="15.75" customHeight="1" x14ac:dyDescent="0.25">
      <c r="A368" s="52"/>
      <c r="B368" s="23" t="s">
        <v>57</v>
      </c>
      <c r="C368" s="25" t="s">
        <v>48</v>
      </c>
      <c r="D368" s="24">
        <f>'[1]Свод МО Формула !!!!!!'!V$31</f>
        <v>9597</v>
      </c>
      <c r="E368" s="54">
        <f>'[1]Свод МО Формула !!!!!!'!AB$31</f>
        <v>491669.0640791952</v>
      </c>
      <c r="F368" s="18"/>
      <c r="G368" s="8"/>
      <c r="H368" s="8"/>
      <c r="I368" s="8"/>
    </row>
    <row r="369" spans="1:9" s="2" customFormat="1" ht="15.75" customHeight="1" x14ac:dyDescent="0.25">
      <c r="A369" s="52"/>
      <c r="B369" s="23" t="s">
        <v>59</v>
      </c>
      <c r="C369" s="15" t="s">
        <v>103</v>
      </c>
      <c r="D369" s="24">
        <f>'[1]Свод МО Формула !!!!!!'!V$32</f>
        <v>0</v>
      </c>
      <c r="E369" s="54">
        <f>'[1]Свод МО Формула !!!!!!'!AB$32</f>
        <v>0</v>
      </c>
      <c r="F369" s="18"/>
      <c r="G369" s="8"/>
      <c r="H369" s="8"/>
      <c r="I369" s="8"/>
    </row>
    <row r="370" spans="1:9" s="2" customFormat="1" ht="15.75" customHeight="1" x14ac:dyDescent="0.25">
      <c r="A370" s="52"/>
      <c r="B370" s="23" t="s">
        <v>61</v>
      </c>
      <c r="C370" s="15" t="s">
        <v>104</v>
      </c>
      <c r="D370" s="24">
        <f>'[1]Свод МО Формула !!!!!!'!V$33</f>
        <v>315</v>
      </c>
      <c r="E370" s="54">
        <f>'[1]Свод МО Формула !!!!!!'!AB$33</f>
        <v>20594.570864372487</v>
      </c>
      <c r="F370" s="18"/>
      <c r="G370" s="8"/>
      <c r="H370" s="8"/>
      <c r="I370" s="8"/>
    </row>
    <row r="371" spans="1:9" s="2" customFormat="1" ht="15.75" customHeight="1" x14ac:dyDescent="0.25">
      <c r="A371" s="52"/>
      <c r="B371" s="23" t="s">
        <v>63</v>
      </c>
      <c r="C371" s="15" t="s">
        <v>69</v>
      </c>
      <c r="D371" s="24">
        <f>'[1]Свод МО Формула !!!!!!'!V$34</f>
        <v>3172</v>
      </c>
      <c r="E371" s="54">
        <f>'[1]Свод МО Формула !!!!!!'!AB$34</f>
        <v>159356.43203463292</v>
      </c>
      <c r="F371" s="18"/>
      <c r="G371" s="8"/>
      <c r="H371" s="8"/>
      <c r="I371" s="8"/>
    </row>
    <row r="372" spans="1:9" s="2" customFormat="1" ht="15.75" customHeight="1" x14ac:dyDescent="0.25">
      <c r="A372" s="52"/>
      <c r="B372" s="23" t="s">
        <v>64</v>
      </c>
      <c r="C372" s="20" t="s">
        <v>141</v>
      </c>
      <c r="D372" s="24">
        <f>'[1]Свод МО Формула !!!!!!'!V$44</f>
        <v>50</v>
      </c>
      <c r="E372" s="54">
        <f>'[1]Свод МО Формула !!!!!!'!AB$44</f>
        <v>3730.8624776241281</v>
      </c>
      <c r="F372" s="18"/>
      <c r="G372" s="8"/>
      <c r="H372" s="8"/>
      <c r="I372" s="8"/>
    </row>
    <row r="373" spans="1:9" s="2" customFormat="1" ht="29.25" customHeight="1" x14ac:dyDescent="0.25">
      <c r="A373" s="52"/>
      <c r="B373" s="31" t="s">
        <v>145</v>
      </c>
      <c r="C373" s="28" t="s">
        <v>146</v>
      </c>
      <c r="D373" s="42">
        <f>0.003784*321103</f>
        <v>1215.053752</v>
      </c>
      <c r="E373" s="58">
        <f>'[1]2022-11'!H$354</f>
        <v>270895.40000000002</v>
      </c>
      <c r="G373" s="8"/>
      <c r="H373" s="8"/>
      <c r="I373" s="8"/>
    </row>
    <row r="374" spans="1:9" s="2" customFormat="1" ht="15.75" customHeight="1" x14ac:dyDescent="0.25">
      <c r="A374" s="52"/>
      <c r="B374" s="11"/>
      <c r="C374" s="6" t="s">
        <v>10</v>
      </c>
      <c r="D374" s="17">
        <f>D373-D375</f>
        <v>10.053752000000031</v>
      </c>
      <c r="E374" s="53">
        <f>E373-E375</f>
        <v>-3454.7513393600238</v>
      </c>
      <c r="G374" s="3"/>
      <c r="H374" s="8"/>
      <c r="I374" s="8"/>
    </row>
    <row r="375" spans="1:9" s="2" customFormat="1" ht="40.5" customHeight="1" x14ac:dyDescent="0.25">
      <c r="A375" s="52"/>
      <c r="B375" s="11"/>
      <c r="C375" s="6" t="s">
        <v>11</v>
      </c>
      <c r="D375" s="10">
        <f>D376+D377</f>
        <v>1205</v>
      </c>
      <c r="E375" s="53">
        <f>E376+E377</f>
        <v>274350.15133936005</v>
      </c>
      <c r="G375" s="3"/>
      <c r="H375" s="8"/>
      <c r="I375" s="8"/>
    </row>
    <row r="376" spans="1:9" s="2" customFormat="1" ht="15.75" customHeight="1" x14ac:dyDescent="0.25">
      <c r="A376" s="52"/>
      <c r="B376" s="11" t="s">
        <v>8</v>
      </c>
      <c r="C376" s="15" t="s">
        <v>58</v>
      </c>
      <c r="D376" s="13">
        <f>'[1]2022-11'!I$357</f>
        <v>987</v>
      </c>
      <c r="E376" s="54">
        <f>'[1]2022-11'!H$357</f>
        <v>206118.35471400002</v>
      </c>
      <c r="G376" s="8"/>
      <c r="H376" s="8"/>
      <c r="I376" s="8"/>
    </row>
    <row r="377" spans="1:9" s="2" customFormat="1" ht="15.75" customHeight="1" x14ac:dyDescent="0.25">
      <c r="A377" s="52"/>
      <c r="B377" s="11" t="s">
        <v>13</v>
      </c>
      <c r="C377" s="25" t="s">
        <v>48</v>
      </c>
      <c r="D377" s="13">
        <f>'[1]2022-11'!I$358</f>
        <v>218</v>
      </c>
      <c r="E377" s="54">
        <f>'[1]2022-11'!H$358</f>
        <v>68231.796625360003</v>
      </c>
      <c r="G377" s="8"/>
      <c r="H377" s="8"/>
      <c r="I377" s="8"/>
    </row>
    <row r="378" spans="1:9" s="2" customFormat="1" ht="17.25" customHeight="1" x14ac:dyDescent="0.25">
      <c r="A378" s="52"/>
      <c r="B378" s="31" t="s">
        <v>147</v>
      </c>
      <c r="C378" s="28" t="s">
        <v>148</v>
      </c>
      <c r="D378" s="42">
        <f>0.004443*321103</f>
        <v>1426.660629</v>
      </c>
      <c r="E378" s="58">
        <f>'[1]2022-11'!H$362</f>
        <v>94651.585566711001</v>
      </c>
      <c r="G378" s="8"/>
      <c r="H378" s="8"/>
      <c r="I378" s="8"/>
    </row>
    <row r="379" spans="1:9" s="2" customFormat="1" ht="15.75" customHeight="1" x14ac:dyDescent="0.25">
      <c r="A379" s="52"/>
      <c r="B379" s="11"/>
      <c r="C379" s="6" t="s">
        <v>10</v>
      </c>
      <c r="D379" s="17">
        <f>D378-D380</f>
        <v>116.66062899999997</v>
      </c>
      <c r="E379" s="53">
        <f>E378-E380</f>
        <v>3.4425362847541692</v>
      </c>
      <c r="G379" s="3"/>
      <c r="H379" s="8"/>
      <c r="I379" s="8"/>
    </row>
    <row r="380" spans="1:9" s="2" customFormat="1" ht="40.5" customHeight="1" x14ac:dyDescent="0.25">
      <c r="A380" s="52"/>
      <c r="B380" s="11"/>
      <c r="C380" s="6" t="s">
        <v>11</v>
      </c>
      <c r="D380" s="10">
        <f>D381+D382+D383+D384</f>
        <v>1310</v>
      </c>
      <c r="E380" s="53">
        <f>E381+E382+E383+E384</f>
        <v>94648.143030426247</v>
      </c>
      <c r="G380" s="3"/>
      <c r="H380" s="8"/>
      <c r="I380" s="8"/>
    </row>
    <row r="381" spans="1:9" s="2" customFormat="1" ht="15.75" customHeight="1" x14ac:dyDescent="0.25">
      <c r="A381" s="52"/>
      <c r="B381" s="11" t="s">
        <v>8</v>
      </c>
      <c r="C381" s="15" t="s">
        <v>58</v>
      </c>
      <c r="D381" s="13">
        <f>'[1]2022-11'!I$365</f>
        <v>516</v>
      </c>
      <c r="E381" s="54">
        <f>'[1]2022-11'!H$365</f>
        <v>37819.840495932513</v>
      </c>
      <c r="G381" s="8"/>
      <c r="H381" s="8"/>
      <c r="I381" s="8"/>
    </row>
    <row r="382" spans="1:9" s="2" customFormat="1" ht="15.75" customHeight="1" x14ac:dyDescent="0.25">
      <c r="A382" s="52"/>
      <c r="B382" s="11" t="s">
        <v>13</v>
      </c>
      <c r="C382" s="27" t="s">
        <v>77</v>
      </c>
      <c r="D382" s="13">
        <f>'[1]2022-11'!I$366</f>
        <v>350</v>
      </c>
      <c r="E382" s="54">
        <f>'[1]2022-11'!H$366</f>
        <v>20153.890929533936</v>
      </c>
      <c r="G382" s="8"/>
      <c r="H382" s="8"/>
      <c r="I382" s="8"/>
    </row>
    <row r="383" spans="1:9" s="2" customFormat="1" ht="15.75" customHeight="1" x14ac:dyDescent="0.25">
      <c r="A383" s="52"/>
      <c r="B383" s="11" t="s">
        <v>15</v>
      </c>
      <c r="C383" s="15" t="s">
        <v>73</v>
      </c>
      <c r="D383" s="13">
        <f>'[1]2022-11'!I$368</f>
        <v>274</v>
      </c>
      <c r="E383" s="54">
        <f>'[1]2022-11'!H$368</f>
        <v>28505.187457600674</v>
      </c>
      <c r="G383" s="8"/>
      <c r="H383" s="8"/>
      <c r="I383" s="8"/>
    </row>
    <row r="384" spans="1:9" s="2" customFormat="1" ht="15.75" customHeight="1" x14ac:dyDescent="0.25">
      <c r="A384" s="52"/>
      <c r="B384" s="11" t="s">
        <v>17</v>
      </c>
      <c r="C384" s="15" t="s">
        <v>69</v>
      </c>
      <c r="D384" s="13">
        <f>'[1]2022-11'!I$369</f>
        <v>170</v>
      </c>
      <c r="E384" s="54">
        <f>'[1]2022-11'!H$369</f>
        <v>8169.2241473591321</v>
      </c>
      <c r="G384" s="8"/>
      <c r="H384" s="8"/>
      <c r="I384" s="8"/>
    </row>
    <row r="385" spans="1:9" s="2" customFormat="1" ht="28.5" customHeight="1" x14ac:dyDescent="0.25">
      <c r="A385" s="52"/>
      <c r="B385" s="31" t="s">
        <v>149</v>
      </c>
      <c r="C385" s="28" t="s">
        <v>150</v>
      </c>
      <c r="D385" s="42">
        <f>0.009488*321103</f>
        <v>3046.6252639999998</v>
      </c>
      <c r="E385" s="58">
        <f>'[1]2022-11'!H$372</f>
        <v>529336.43004844256</v>
      </c>
      <c r="G385" s="8"/>
      <c r="H385" s="8"/>
      <c r="I385" s="8"/>
    </row>
    <row r="386" spans="1:9" s="2" customFormat="1" ht="15.75" customHeight="1" x14ac:dyDescent="0.25">
      <c r="A386" s="52"/>
      <c r="B386" s="11"/>
      <c r="C386" s="6" t="s">
        <v>10</v>
      </c>
      <c r="D386" s="10">
        <f>D385-D387</f>
        <v>423.62526399999979</v>
      </c>
      <c r="E386" s="53">
        <f>E385-E387</f>
        <v>252456.54981358617</v>
      </c>
      <c r="G386" s="8"/>
      <c r="H386" s="8"/>
      <c r="I386" s="8"/>
    </row>
    <row r="387" spans="1:9" s="2" customFormat="1" ht="39" customHeight="1" x14ac:dyDescent="0.25">
      <c r="A387" s="52"/>
      <c r="B387" s="11"/>
      <c r="C387" s="6" t="s">
        <v>11</v>
      </c>
      <c r="D387" s="10">
        <f>D388+D389</f>
        <v>2623</v>
      </c>
      <c r="E387" s="53">
        <f>E388+E389</f>
        <v>276879.88023485639</v>
      </c>
      <c r="G387" s="8"/>
      <c r="H387" s="8"/>
      <c r="I387" s="8"/>
    </row>
    <row r="388" spans="1:9" s="2" customFormat="1" ht="15.75" customHeight="1" x14ac:dyDescent="0.25">
      <c r="A388" s="52"/>
      <c r="B388" s="11" t="s">
        <v>8</v>
      </c>
      <c r="C388" s="15" t="s">
        <v>103</v>
      </c>
      <c r="D388" s="13">
        <f>'[1]2022-11'!I$375</f>
        <v>2496</v>
      </c>
      <c r="E388" s="54">
        <f>'[1]2022-11'!H$375</f>
        <v>226602.53984544595</v>
      </c>
      <c r="G388" s="8"/>
      <c r="H388" s="8"/>
      <c r="I388" s="8"/>
    </row>
    <row r="389" spans="1:9" s="2" customFormat="1" ht="15.75" customHeight="1" x14ac:dyDescent="0.25">
      <c r="A389" s="52"/>
      <c r="B389" s="11" t="s">
        <v>13</v>
      </c>
      <c r="C389" s="15" t="s">
        <v>58</v>
      </c>
      <c r="D389" s="13">
        <f>'[1]2022-11'!I$377</f>
        <v>127</v>
      </c>
      <c r="E389" s="54">
        <f>'[1]2022-11'!H$377</f>
        <v>50277.34038941047</v>
      </c>
      <c r="G389" s="8"/>
      <c r="H389" s="8"/>
      <c r="I389" s="8"/>
    </row>
    <row r="390" spans="1:9" s="2" customFormat="1" ht="29.25" customHeight="1" x14ac:dyDescent="0.25">
      <c r="A390" s="52" t="s">
        <v>151</v>
      </c>
      <c r="B390" s="31" t="s">
        <v>17</v>
      </c>
      <c r="C390" s="28" t="s">
        <v>152</v>
      </c>
      <c r="D390" s="42">
        <f>0.068591*321103</f>
        <v>22024.775872999999</v>
      </c>
      <c r="E390" s="58">
        <f>'[1]2022-11'!H$381</f>
        <v>876556.85852114146</v>
      </c>
      <c r="G390" s="8"/>
      <c r="H390" s="8"/>
      <c r="I390" s="8"/>
    </row>
    <row r="391" spans="1:9" s="2" customFormat="1" ht="15.75" customHeight="1" x14ac:dyDescent="0.25">
      <c r="A391" s="52"/>
      <c r="B391" s="5"/>
      <c r="C391" s="6" t="s">
        <v>10</v>
      </c>
      <c r="D391" s="10">
        <f>D390-D392</f>
        <v>2801.7758729999987</v>
      </c>
      <c r="E391" s="59">
        <f>E390-E392</f>
        <v>1444.4301852482604</v>
      </c>
      <c r="G391" s="8"/>
      <c r="H391" s="3"/>
      <c r="I391" s="8"/>
    </row>
    <row r="392" spans="1:9" s="2" customFormat="1" ht="39" customHeight="1" x14ac:dyDescent="0.25">
      <c r="A392" s="52"/>
      <c r="B392" s="5"/>
      <c r="C392" s="6" t="s">
        <v>11</v>
      </c>
      <c r="D392" s="10">
        <f>D393+D394+D395+D396+D397+D398+D399+D400+D401+D402+D403+D404+D405+D406+D407+D408+D409+D410+D411+D412+D413+D414+D415+D416+D417+D418+D419+D420+D421+D422+D423</f>
        <v>19223</v>
      </c>
      <c r="E392" s="53">
        <f>E393+E394+E395+E396+E397+E398+E399+E400+E401+E402+E403+E404+E405+E406+E407+E408+E409+E410+E411+E412+E413+E414+E415+E416+E417+E418+E419+E420+E421+E422+E423</f>
        <v>875112.4283358932</v>
      </c>
      <c r="G392" s="8"/>
      <c r="H392" s="3"/>
      <c r="I392" s="8"/>
    </row>
    <row r="393" spans="1:9" s="2" customFormat="1" ht="15.75" customHeight="1" x14ac:dyDescent="0.25">
      <c r="A393" s="52"/>
      <c r="B393" s="11" t="s">
        <v>8</v>
      </c>
      <c r="C393" s="14" t="s">
        <v>14</v>
      </c>
      <c r="D393" s="13">
        <f>'[1]2022-11'!I$384</f>
        <v>353</v>
      </c>
      <c r="E393" s="54">
        <f>'[1]2022-11'!H$384</f>
        <v>7772.9847576790726</v>
      </c>
      <c r="G393" s="8"/>
      <c r="H393" s="8"/>
      <c r="I393" s="8"/>
    </row>
    <row r="394" spans="1:9" s="2" customFormat="1" ht="15.75" customHeight="1" x14ac:dyDescent="0.25">
      <c r="A394" s="52"/>
      <c r="B394" s="11" t="s">
        <v>13</v>
      </c>
      <c r="C394" s="15" t="s">
        <v>16</v>
      </c>
      <c r="D394" s="13">
        <f>'[1]2022-11'!I$385</f>
        <v>1122</v>
      </c>
      <c r="E394" s="54">
        <f>'[1]2022-11'!H$385</f>
        <v>24003.186093697263</v>
      </c>
      <c r="G394" s="39"/>
      <c r="H394" s="8"/>
      <c r="I394" s="8"/>
    </row>
    <row r="395" spans="1:9" s="2" customFormat="1" ht="15.75" customHeight="1" x14ac:dyDescent="0.25">
      <c r="A395" s="52"/>
      <c r="B395" s="11" t="s">
        <v>15</v>
      </c>
      <c r="C395" s="15" t="s">
        <v>18</v>
      </c>
      <c r="D395" s="13">
        <f>'[1]2022-11'!I$386</f>
        <v>879</v>
      </c>
      <c r="E395" s="54">
        <f>'[1]2022-11'!H$386</f>
        <v>18998.466256331256</v>
      </c>
      <c r="G395" s="8"/>
      <c r="H395" s="8"/>
      <c r="I395" s="8"/>
    </row>
    <row r="396" spans="1:9" s="2" customFormat="1" ht="15.75" customHeight="1" x14ac:dyDescent="0.25">
      <c r="A396" s="52"/>
      <c r="B396" s="11" t="s">
        <v>17</v>
      </c>
      <c r="C396" s="15" t="s">
        <v>153</v>
      </c>
      <c r="D396" s="13">
        <f>'[1]2022-11'!I$387</f>
        <v>271</v>
      </c>
      <c r="E396" s="54">
        <f>'[1]2022-11'!H$387</f>
        <v>5466.4700764085965</v>
      </c>
      <c r="G396" s="8"/>
      <c r="H396" s="8"/>
      <c r="I396" s="8"/>
    </row>
    <row r="397" spans="1:9" s="2" customFormat="1" ht="15.75" customHeight="1" x14ac:dyDescent="0.25">
      <c r="A397" s="52"/>
      <c r="B397" s="11" t="s">
        <v>19</v>
      </c>
      <c r="C397" s="15" t="s">
        <v>52</v>
      </c>
      <c r="D397" s="13">
        <f>'[1]2022-11'!I$388</f>
        <v>640</v>
      </c>
      <c r="E397" s="54">
        <f>'[1]2022-11'!H$388</f>
        <v>13588.25680111043</v>
      </c>
      <c r="G397" s="8"/>
      <c r="H397" s="8"/>
      <c r="I397" s="8"/>
    </row>
    <row r="398" spans="1:9" s="2" customFormat="1" ht="15.75" customHeight="1" x14ac:dyDescent="0.25">
      <c r="A398" s="52"/>
      <c r="B398" s="11" t="s">
        <v>21</v>
      </c>
      <c r="C398" s="15" t="s">
        <v>22</v>
      </c>
      <c r="D398" s="13">
        <f>'[1]2022-11'!I$389</f>
        <v>280</v>
      </c>
      <c r="E398" s="54">
        <f>'[1]2022-11'!H$389</f>
        <v>6106.3546878812667</v>
      </c>
      <c r="G398" s="8"/>
      <c r="H398" s="8"/>
      <c r="I398" s="8"/>
    </row>
    <row r="399" spans="1:9" s="2" customFormat="1" ht="15.75" customHeight="1" x14ac:dyDescent="0.25">
      <c r="A399" s="52"/>
      <c r="B399" s="11" t="s">
        <v>23</v>
      </c>
      <c r="C399" s="15" t="s">
        <v>24</v>
      </c>
      <c r="D399" s="13">
        <f>'[1]2022-11'!I$390</f>
        <v>286</v>
      </c>
      <c r="E399" s="54">
        <f>'[1]2022-11'!H$390</f>
        <v>4440.30028612976</v>
      </c>
      <c r="G399" s="8"/>
      <c r="H399" s="8"/>
      <c r="I399" s="8"/>
    </row>
    <row r="400" spans="1:9" s="2" customFormat="1" ht="15.75" customHeight="1" x14ac:dyDescent="0.25">
      <c r="A400" s="52"/>
      <c r="B400" s="11" t="s">
        <v>25</v>
      </c>
      <c r="C400" s="15" t="s">
        <v>26</v>
      </c>
      <c r="D400" s="13">
        <f>'[1]2022-11'!I$391</f>
        <v>436</v>
      </c>
      <c r="E400" s="54">
        <f>'[1]2022-11'!H$391</f>
        <v>8114.0900844231128</v>
      </c>
      <c r="G400" s="8"/>
      <c r="H400" s="8"/>
      <c r="I400" s="8"/>
    </row>
    <row r="401" spans="1:9" s="2" customFormat="1" ht="15.75" customHeight="1" x14ac:dyDescent="0.25">
      <c r="A401" s="52"/>
      <c r="B401" s="11" t="s">
        <v>27</v>
      </c>
      <c r="C401" s="15" t="s">
        <v>28</v>
      </c>
      <c r="D401" s="13">
        <f>'[1]2022-11'!I$392</f>
        <v>108</v>
      </c>
      <c r="E401" s="54">
        <f>'[1]2022-11'!H$392</f>
        <v>1896.2782631823225</v>
      </c>
      <c r="G401" s="8"/>
      <c r="H401" s="8"/>
      <c r="I401" s="8"/>
    </row>
    <row r="402" spans="1:9" s="2" customFormat="1" ht="15.75" customHeight="1" x14ac:dyDescent="0.25">
      <c r="A402" s="52"/>
      <c r="B402" s="11" t="s">
        <v>29</v>
      </c>
      <c r="C402" s="15" t="s">
        <v>30</v>
      </c>
      <c r="D402" s="13">
        <f>'[1]2022-11'!I$393</f>
        <v>796</v>
      </c>
      <c r="E402" s="54">
        <f>'[1]2022-11'!H$393</f>
        <v>12811.28531608125</v>
      </c>
      <c r="G402" s="8"/>
      <c r="H402" s="8"/>
      <c r="I402" s="8"/>
    </row>
    <row r="403" spans="1:9" s="2" customFormat="1" ht="15.75" customHeight="1" x14ac:dyDescent="0.25">
      <c r="A403" s="52"/>
      <c r="B403" s="11" t="s">
        <v>31</v>
      </c>
      <c r="C403" s="15" t="s">
        <v>32</v>
      </c>
      <c r="D403" s="13">
        <f>'[1]2022-11'!I$394</f>
        <v>496</v>
      </c>
      <c r="E403" s="54">
        <f>'[1]2022-11'!H$394</f>
        <v>8985.4805660612092</v>
      </c>
      <c r="G403" s="8"/>
      <c r="H403" s="8"/>
      <c r="I403" s="8"/>
    </row>
    <row r="404" spans="1:9" s="2" customFormat="1" ht="15.75" customHeight="1" x14ac:dyDescent="0.25">
      <c r="A404" s="52"/>
      <c r="B404" s="11" t="s">
        <v>33</v>
      </c>
      <c r="C404" s="15" t="s">
        <v>34</v>
      </c>
      <c r="D404" s="13">
        <f>'[1]2022-11'!I$395</f>
        <v>142</v>
      </c>
      <c r="E404" s="54">
        <f>'[1]2022-11'!H$395</f>
        <v>2736.0764141998338</v>
      </c>
      <c r="G404" s="8"/>
      <c r="H404" s="8"/>
      <c r="I404" s="8"/>
    </row>
    <row r="405" spans="1:9" s="2" customFormat="1" ht="15.75" customHeight="1" x14ac:dyDescent="0.25">
      <c r="A405" s="52"/>
      <c r="B405" s="11" t="s">
        <v>35</v>
      </c>
      <c r="C405" s="15" t="s">
        <v>36</v>
      </c>
      <c r="D405" s="13">
        <f>'[1]2022-11'!I$396</f>
        <v>1255</v>
      </c>
      <c r="E405" s="54">
        <f>'[1]2022-11'!H$396</f>
        <v>28800.112423987506</v>
      </c>
      <c r="G405" s="8"/>
      <c r="H405" s="8"/>
      <c r="I405" s="8"/>
    </row>
    <row r="406" spans="1:9" s="2" customFormat="1" ht="15.75" customHeight="1" x14ac:dyDescent="0.25">
      <c r="A406" s="52"/>
      <c r="B406" s="11" t="s">
        <v>37</v>
      </c>
      <c r="C406" s="15" t="s">
        <v>38</v>
      </c>
      <c r="D406" s="13">
        <f>'[1]2022-11'!I$397</f>
        <v>276</v>
      </c>
      <c r="E406" s="54">
        <f>'[1]2022-11'!H$397</f>
        <v>4911.2448061822961</v>
      </c>
      <c r="G406" s="8"/>
      <c r="H406" s="8"/>
      <c r="I406" s="8"/>
    </row>
    <row r="407" spans="1:9" s="2" customFormat="1" ht="15.75" customHeight="1" x14ac:dyDescent="0.25">
      <c r="A407" s="52"/>
      <c r="B407" s="11" t="s">
        <v>39</v>
      </c>
      <c r="C407" s="15" t="s">
        <v>40</v>
      </c>
      <c r="D407" s="13">
        <f>'[1]2022-11'!I$398</f>
        <v>143</v>
      </c>
      <c r="E407" s="54">
        <f>'[1]2022-11'!H$398</f>
        <v>2191.6812531500177</v>
      </c>
      <c r="G407" s="8"/>
      <c r="H407" s="8"/>
      <c r="I407" s="8"/>
    </row>
    <row r="408" spans="1:9" s="2" customFormat="1" ht="15.75" customHeight="1" x14ac:dyDescent="0.25">
      <c r="A408" s="52"/>
      <c r="B408" s="11" t="s">
        <v>41</v>
      </c>
      <c r="C408" s="15" t="s">
        <v>42</v>
      </c>
      <c r="D408" s="13">
        <f>'[1]2022-11'!I$399</f>
        <v>317</v>
      </c>
      <c r="E408" s="54">
        <f>'[1]2022-11'!H$399</f>
        <v>5376.3930870035356</v>
      </c>
      <c r="G408" s="8"/>
      <c r="H408" s="8"/>
      <c r="I408" s="8"/>
    </row>
    <row r="409" spans="1:9" s="2" customFormat="1" ht="15.75" customHeight="1" x14ac:dyDescent="0.25">
      <c r="A409" s="52"/>
      <c r="B409" s="11" t="s">
        <v>43</v>
      </c>
      <c r="C409" s="15" t="s">
        <v>44</v>
      </c>
      <c r="D409" s="13">
        <f>'[1]2022-11'!I$400</f>
        <v>195</v>
      </c>
      <c r="E409" s="54">
        <f>'[1]2022-11'!H$400</f>
        <v>3847.0634591928765</v>
      </c>
      <c r="G409" s="8"/>
      <c r="H409" s="8"/>
      <c r="I409" s="8"/>
    </row>
    <row r="410" spans="1:9" s="2" customFormat="1" ht="15.75" customHeight="1" x14ac:dyDescent="0.25">
      <c r="A410" s="52"/>
      <c r="B410" s="11" t="s">
        <v>45</v>
      </c>
      <c r="C410" s="15" t="s">
        <v>154</v>
      </c>
      <c r="D410" s="13">
        <f>'[1]2022-11'!I$401</f>
        <v>1067</v>
      </c>
      <c r="E410" s="54">
        <f>'[1]2022-11'!H$401</f>
        <v>25175.555659014175</v>
      </c>
      <c r="G410" s="8"/>
      <c r="H410" s="8"/>
      <c r="I410" s="8"/>
    </row>
    <row r="411" spans="1:9" s="2" customFormat="1" ht="15.75" customHeight="1" x14ac:dyDescent="0.25">
      <c r="A411" s="52"/>
      <c r="B411" s="11" t="s">
        <v>47</v>
      </c>
      <c r="C411" s="15" t="s">
        <v>58</v>
      </c>
      <c r="D411" s="13">
        <f>'[1]2022-11'!I$402</f>
        <v>2261</v>
      </c>
      <c r="E411" s="54">
        <f>'[1]2022-11'!H$402</f>
        <v>105305.77905108342</v>
      </c>
      <c r="G411" s="8"/>
      <c r="H411" s="8"/>
      <c r="I411" s="8"/>
    </row>
    <row r="412" spans="1:9" s="2" customFormat="1" ht="15.75" customHeight="1" x14ac:dyDescent="0.25">
      <c r="A412" s="52"/>
      <c r="B412" s="11" t="s">
        <v>55</v>
      </c>
      <c r="C412" s="15" t="s">
        <v>60</v>
      </c>
      <c r="D412" s="13">
        <f>'[1]2022-11'!I$403</f>
        <v>775</v>
      </c>
      <c r="E412" s="54">
        <f>'[1]2022-11'!H$403</f>
        <v>17553.135906484575</v>
      </c>
      <c r="G412" s="8"/>
      <c r="H412" s="8"/>
      <c r="I412" s="8"/>
    </row>
    <row r="413" spans="1:9" s="2" customFormat="1" ht="15.75" customHeight="1" x14ac:dyDescent="0.25">
      <c r="A413" s="52"/>
      <c r="B413" s="11" t="s">
        <v>57</v>
      </c>
      <c r="C413" s="15" t="s">
        <v>62</v>
      </c>
      <c r="D413" s="13">
        <f>'[1]2022-11'!I$404</f>
        <v>843</v>
      </c>
      <c r="E413" s="54">
        <f>'[1]2022-11'!H$404</f>
        <v>28819.81586620427</v>
      </c>
      <c r="G413" s="8"/>
      <c r="H413" s="8"/>
      <c r="I413" s="8"/>
    </row>
    <row r="414" spans="1:9" s="2" customFormat="1" ht="15.75" customHeight="1" x14ac:dyDescent="0.25">
      <c r="A414" s="52"/>
      <c r="B414" s="11" t="s">
        <v>59</v>
      </c>
      <c r="C414" s="25" t="s">
        <v>48</v>
      </c>
      <c r="D414" s="13">
        <f>'[1]2022-11'!I$405</f>
        <v>1337</v>
      </c>
      <c r="E414" s="54">
        <f>'[1]2022-11'!H$405</f>
        <v>28733.249002391505</v>
      </c>
      <c r="G414" s="8"/>
      <c r="H414" s="8"/>
      <c r="I414" s="8"/>
    </row>
    <row r="415" spans="1:9" s="2" customFormat="1" ht="15.75" customHeight="1" x14ac:dyDescent="0.25">
      <c r="A415" s="52"/>
      <c r="B415" s="11" t="s">
        <v>61</v>
      </c>
      <c r="C415" s="15" t="s">
        <v>103</v>
      </c>
      <c r="D415" s="13">
        <f>'[1]2022-11'!I$406</f>
        <v>1343</v>
      </c>
      <c r="E415" s="54">
        <f>'[1]2022-11'!H$406</f>
        <v>234777.19253563174</v>
      </c>
      <c r="G415" s="8"/>
      <c r="H415" s="8"/>
      <c r="I415" s="8"/>
    </row>
    <row r="416" spans="1:9" s="2" customFormat="1" ht="15.75" customHeight="1" x14ac:dyDescent="0.25">
      <c r="A416" s="52"/>
      <c r="B416" s="11" t="s">
        <v>63</v>
      </c>
      <c r="C416" s="15" t="s">
        <v>104</v>
      </c>
      <c r="D416" s="13">
        <f>'[1]2022-11'!I$407</f>
        <v>684</v>
      </c>
      <c r="E416" s="54">
        <f>'[1]2022-11'!H$407</f>
        <v>28405.673824815458</v>
      </c>
      <c r="G416" s="8"/>
      <c r="H416" s="8"/>
      <c r="I416" s="8"/>
    </row>
    <row r="417" spans="1:9" s="2" customFormat="1" ht="15.75" customHeight="1" x14ac:dyDescent="0.25">
      <c r="A417" s="52"/>
      <c r="B417" s="11" t="s">
        <v>64</v>
      </c>
      <c r="C417" s="15" t="s">
        <v>69</v>
      </c>
      <c r="D417" s="13">
        <f>'[1]2022-11'!I$408</f>
        <v>271</v>
      </c>
      <c r="E417" s="54">
        <f>'[1]2022-11'!H$408</f>
        <v>39136.403282667823</v>
      </c>
      <c r="G417" s="8"/>
      <c r="H417" s="8"/>
      <c r="I417" s="8"/>
    </row>
    <row r="418" spans="1:9" s="2" customFormat="1" ht="15.75" customHeight="1" x14ac:dyDescent="0.25">
      <c r="A418" s="52"/>
      <c r="B418" s="11" t="s">
        <v>66</v>
      </c>
      <c r="C418" s="27" t="s">
        <v>79</v>
      </c>
      <c r="D418" s="13">
        <f>'[1]2022-11'!I$410</f>
        <v>100</v>
      </c>
      <c r="E418" s="54">
        <f>'[1]2022-11'!H$410</f>
        <v>23107.209177172223</v>
      </c>
      <c r="G418" s="8"/>
      <c r="H418" s="8"/>
      <c r="I418" s="8"/>
    </row>
    <row r="419" spans="1:9" s="2" customFormat="1" ht="15.75" customHeight="1" x14ac:dyDescent="0.25">
      <c r="A419" s="52"/>
      <c r="B419" s="11" t="s">
        <v>68</v>
      </c>
      <c r="C419" s="20" t="s">
        <v>141</v>
      </c>
      <c r="D419" s="13">
        <f>'[1]2022-11'!I$411</f>
        <v>1326</v>
      </c>
      <c r="E419" s="54">
        <f>'[1]2022-11'!H$411</f>
        <v>122749.23504780304</v>
      </c>
      <c r="G419" s="8"/>
      <c r="H419" s="8"/>
      <c r="I419" s="8"/>
    </row>
    <row r="420" spans="1:9" s="2" customFormat="1" ht="15.75" customHeight="1" x14ac:dyDescent="0.25">
      <c r="A420" s="52"/>
      <c r="B420" s="11" t="s">
        <v>70</v>
      </c>
      <c r="C420" s="27" t="s">
        <v>77</v>
      </c>
      <c r="D420" s="13">
        <f>'[1]2022-11'!I$412</f>
        <v>524</v>
      </c>
      <c r="E420" s="54">
        <f>'[1]2022-11'!H$412</f>
        <v>24561.689028110191</v>
      </c>
      <c r="G420" s="3"/>
      <c r="H420" s="39"/>
      <c r="I420" s="8"/>
    </row>
    <row r="421" spans="1:9" s="2" customFormat="1" ht="15.75" customHeight="1" x14ac:dyDescent="0.25">
      <c r="A421" s="52"/>
      <c r="B421" s="11" t="s">
        <v>72</v>
      </c>
      <c r="C421" s="15" t="s">
        <v>73</v>
      </c>
      <c r="D421" s="13">
        <f>'[1]2022-11'!I$413</f>
        <v>506</v>
      </c>
      <c r="E421" s="54">
        <f>'[1]2022-11'!H$413</f>
        <v>28370.008638493062</v>
      </c>
      <c r="G421" s="3"/>
      <c r="H421" s="39"/>
      <c r="I421" s="8"/>
    </row>
    <row r="422" spans="1:9" s="2" customFormat="1" ht="15.75" customHeight="1" x14ac:dyDescent="0.25">
      <c r="A422" s="52"/>
      <c r="B422" s="11" t="s">
        <v>74</v>
      </c>
      <c r="C422" s="15" t="s">
        <v>155</v>
      </c>
      <c r="D422" s="13">
        <f>'[1]2022-11'!I$414</f>
        <v>111</v>
      </c>
      <c r="E422" s="54">
        <f>'[1]2022-11'!H$414</f>
        <v>2872.9268968963656</v>
      </c>
      <c r="G422" s="3"/>
      <c r="H422" s="39"/>
      <c r="I422" s="8"/>
    </row>
    <row r="423" spans="1:9" s="2" customFormat="1" ht="15.75" customHeight="1" x14ac:dyDescent="0.25">
      <c r="A423" s="52"/>
      <c r="B423" s="11" t="s">
        <v>76</v>
      </c>
      <c r="C423" s="15" t="s">
        <v>126</v>
      </c>
      <c r="D423" s="13">
        <f>'[1]2022-11'!I$415</f>
        <v>80</v>
      </c>
      <c r="E423" s="54">
        <f>'[1]2022-11'!H$415</f>
        <v>5498.8297864237384</v>
      </c>
      <c r="G423" s="3"/>
      <c r="H423" s="39"/>
      <c r="I423" s="8"/>
    </row>
    <row r="424" spans="1:9" s="2" customFormat="1" ht="43.5" customHeight="1" x14ac:dyDescent="0.25">
      <c r="A424" s="52"/>
      <c r="B424" s="31" t="s">
        <v>156</v>
      </c>
      <c r="C424" s="32" t="s">
        <v>157</v>
      </c>
      <c r="D424" s="42">
        <f>D390-D456-D460</f>
        <v>18984.0267939</v>
      </c>
      <c r="E424" s="58">
        <f>E390-E456-E460</f>
        <v>451749.97417791333</v>
      </c>
      <c r="G424" s="3"/>
      <c r="H424" s="39"/>
      <c r="I424" s="8"/>
    </row>
    <row r="425" spans="1:9" s="2" customFormat="1" ht="15.75" customHeight="1" x14ac:dyDescent="0.25">
      <c r="A425" s="52"/>
      <c r="B425" s="31"/>
      <c r="C425" s="6" t="s">
        <v>10</v>
      </c>
      <c r="D425" s="10">
        <f>D424-D426</f>
        <v>3070.0267939000005</v>
      </c>
      <c r="E425" s="59">
        <f>E424-E426</f>
        <v>19131.34639244189</v>
      </c>
      <c r="G425" s="3"/>
      <c r="H425" s="39"/>
      <c r="I425" s="8"/>
    </row>
    <row r="426" spans="1:9" s="2" customFormat="1" ht="39.75" customHeight="1" x14ac:dyDescent="0.25">
      <c r="A426" s="52"/>
      <c r="B426" s="31"/>
      <c r="C426" s="6" t="s">
        <v>11</v>
      </c>
      <c r="D426" s="10">
        <f>SUM(D427:D455)</f>
        <v>15914</v>
      </c>
      <c r="E426" s="53">
        <f>SUM(E427:E455)</f>
        <v>432618.62778547144</v>
      </c>
      <c r="G426" s="3"/>
      <c r="H426" s="39"/>
      <c r="I426" s="8"/>
    </row>
    <row r="427" spans="1:9" s="2" customFormat="1" ht="15.75" customHeight="1" x14ac:dyDescent="0.25">
      <c r="A427" s="52"/>
      <c r="B427" s="11" t="s">
        <v>8</v>
      </c>
      <c r="C427" s="14" t="s">
        <v>14</v>
      </c>
      <c r="D427" s="13">
        <f>'[1]Свод МО Формула !!!!!!'!BL$7</f>
        <v>353</v>
      </c>
      <c r="E427" s="54">
        <f>'[1]Свод МО Формула !!!!!!'!BQ$7</f>
        <v>7772.9847576790726</v>
      </c>
      <c r="G427" s="3"/>
      <c r="H427" s="39"/>
      <c r="I427" s="8"/>
    </row>
    <row r="428" spans="1:9" s="2" customFormat="1" ht="15.75" customHeight="1" x14ac:dyDescent="0.25">
      <c r="A428" s="52"/>
      <c r="B428" s="11" t="s">
        <v>13</v>
      </c>
      <c r="C428" s="15" t="s">
        <v>16</v>
      </c>
      <c r="D428" s="13">
        <f>'[1]Свод МО Формула !!!!!!'!BL$8+'[1]Свод МО Формула !!!!!!'!BR$8</f>
        <v>1122</v>
      </c>
      <c r="E428" s="54">
        <f>'[1]Свод МО Формула !!!!!!'!BQ$8+'[1]Свод МО Формула !!!!!!'!BW$8</f>
        <v>24003.186093697259</v>
      </c>
      <c r="G428" s="3"/>
      <c r="H428" s="39"/>
      <c r="I428" s="8"/>
    </row>
    <row r="429" spans="1:9" s="2" customFormat="1" ht="15.75" customHeight="1" x14ac:dyDescent="0.25">
      <c r="A429" s="52"/>
      <c r="B429" s="11" t="s">
        <v>15</v>
      </c>
      <c r="C429" s="15" t="s">
        <v>18</v>
      </c>
      <c r="D429" s="13">
        <f>'[1]Свод МО Формула !!!!!!'!BL$9+'[1]Свод МО Формула !!!!!!'!BR$9</f>
        <v>879</v>
      </c>
      <c r="E429" s="54">
        <f>'[1]Свод МО Формула !!!!!!'!BQ$9+'[1]Свод МО Формула !!!!!!'!BW$9</f>
        <v>18998.466256331256</v>
      </c>
      <c r="G429" s="3"/>
      <c r="H429" s="39"/>
      <c r="I429" s="8"/>
    </row>
    <row r="430" spans="1:9" s="2" customFormat="1" ht="15.75" customHeight="1" x14ac:dyDescent="0.25">
      <c r="A430" s="52"/>
      <c r="B430" s="11" t="s">
        <v>17</v>
      </c>
      <c r="C430" s="15" t="s">
        <v>153</v>
      </c>
      <c r="D430" s="13">
        <f>'[1]Свод МО Формула !!!!!!'!BL$10+'[1]Свод МО Формула !!!!!!'!BR$10</f>
        <v>271</v>
      </c>
      <c r="E430" s="54">
        <f>'[1]Свод МО Формула !!!!!!'!BQ$10+'[1]Свод МО Формула !!!!!!'!BW$10</f>
        <v>5466.4700764085965</v>
      </c>
      <c r="G430" s="3"/>
      <c r="H430" s="39"/>
      <c r="I430" s="8"/>
    </row>
    <row r="431" spans="1:9" s="2" customFormat="1" ht="15.75" customHeight="1" x14ac:dyDescent="0.25">
      <c r="A431" s="52"/>
      <c r="B431" s="11" t="s">
        <v>19</v>
      </c>
      <c r="C431" s="15" t="s">
        <v>52</v>
      </c>
      <c r="D431" s="13">
        <f>'[1]Свод МО Формула !!!!!!'!BL$11+'[1]Свод МО Формула !!!!!!'!BR$11</f>
        <v>640</v>
      </c>
      <c r="E431" s="54">
        <f>'[1]Свод МО Формула !!!!!!'!BQ$11+'[1]Свод МО Формула !!!!!!'!BW$11</f>
        <v>13588.256801110429</v>
      </c>
      <c r="G431" s="3"/>
      <c r="H431" s="39"/>
      <c r="I431" s="8"/>
    </row>
    <row r="432" spans="1:9" s="2" customFormat="1" ht="15.75" customHeight="1" x14ac:dyDescent="0.25">
      <c r="A432" s="52"/>
      <c r="B432" s="11" t="s">
        <v>21</v>
      </c>
      <c r="C432" s="15" t="s">
        <v>22</v>
      </c>
      <c r="D432" s="13">
        <f>'[1]Свод МО Формула !!!!!!'!BR$12</f>
        <v>280</v>
      </c>
      <c r="E432" s="54">
        <f>'[1]Свод МО Формула !!!!!!'!BW$12</f>
        <v>6106.3546878812667</v>
      </c>
      <c r="G432" s="3"/>
      <c r="H432" s="39"/>
      <c r="I432" s="8"/>
    </row>
    <row r="433" spans="1:9" s="2" customFormat="1" ht="15.75" customHeight="1" x14ac:dyDescent="0.25">
      <c r="A433" s="52"/>
      <c r="B433" s="11" t="s">
        <v>23</v>
      </c>
      <c r="C433" s="15" t="s">
        <v>24</v>
      </c>
      <c r="D433" s="13">
        <f>'[1]Свод МО Формула !!!!!!'!BL$13+'[1]Свод МО Формула !!!!!!'!BR$13</f>
        <v>286</v>
      </c>
      <c r="E433" s="54">
        <f>'[1]Свод МО Формула !!!!!!'!BQ$13+'[1]Свод МО Формула !!!!!!'!BW$13</f>
        <v>4440.3002861297591</v>
      </c>
      <c r="G433" s="3"/>
      <c r="H433" s="39"/>
      <c r="I433" s="8"/>
    </row>
    <row r="434" spans="1:9" s="2" customFormat="1" ht="15.75" customHeight="1" x14ac:dyDescent="0.25">
      <c r="A434" s="52"/>
      <c r="B434" s="11" t="s">
        <v>25</v>
      </c>
      <c r="C434" s="15" t="s">
        <v>26</v>
      </c>
      <c r="D434" s="13">
        <f>'[1]Свод МО Формула !!!!!!'!BL$14</f>
        <v>436</v>
      </c>
      <c r="E434" s="54">
        <f>'[1]Свод МО Формула !!!!!!'!BQ$14</f>
        <v>8114.0900844231128</v>
      </c>
      <c r="G434" s="3"/>
      <c r="H434" s="39"/>
      <c r="I434" s="8"/>
    </row>
    <row r="435" spans="1:9" s="2" customFormat="1" ht="15.75" customHeight="1" x14ac:dyDescent="0.25">
      <c r="A435" s="52"/>
      <c r="B435" s="11" t="s">
        <v>27</v>
      </c>
      <c r="C435" s="15" t="s">
        <v>28</v>
      </c>
      <c r="D435" s="13">
        <f>'[1]Свод МО Формула !!!!!!'!BR$15</f>
        <v>108</v>
      </c>
      <c r="E435" s="54">
        <f>'[1]Свод МО Формула !!!!!!'!BW$15</f>
        <v>1896.2782631823225</v>
      </c>
      <c r="G435" s="3"/>
      <c r="H435" s="39"/>
      <c r="I435" s="8"/>
    </row>
    <row r="436" spans="1:9" s="2" customFormat="1" ht="15.75" customHeight="1" x14ac:dyDescent="0.25">
      <c r="A436" s="52"/>
      <c r="B436" s="11" t="s">
        <v>29</v>
      </c>
      <c r="C436" s="15" t="s">
        <v>30</v>
      </c>
      <c r="D436" s="13">
        <f>'[1]Свод МО Формула !!!!!!'!BL$16+'[1]Свод МО Формула !!!!!!'!BR$16</f>
        <v>796</v>
      </c>
      <c r="E436" s="54">
        <f>'[1]Свод МО Формула !!!!!!'!$BQ$16+'[1]Свод МО Формула !!!!!!'!BW$16</f>
        <v>12811.285316081248</v>
      </c>
      <c r="G436" s="3"/>
      <c r="H436" s="39"/>
      <c r="I436" s="8"/>
    </row>
    <row r="437" spans="1:9" s="2" customFormat="1" ht="15.75" customHeight="1" x14ac:dyDescent="0.25">
      <c r="A437" s="52"/>
      <c r="B437" s="11" t="s">
        <v>31</v>
      </c>
      <c r="C437" s="15" t="s">
        <v>32</v>
      </c>
      <c r="D437" s="13">
        <f>'[1]Свод МО Формула !!!!!!'!BL$17+'[1]Свод МО Формула !!!!!!'!BR$17</f>
        <v>496</v>
      </c>
      <c r="E437" s="54">
        <f>'[1]Свод МО Формула !!!!!!'!BQ$17+'[1]Свод МО Формула !!!!!!'!BW$17</f>
        <v>8985.4805660612128</v>
      </c>
      <c r="G437" s="3"/>
      <c r="H437" s="39"/>
      <c r="I437" s="8"/>
    </row>
    <row r="438" spans="1:9" s="2" customFormat="1" ht="15.75" customHeight="1" x14ac:dyDescent="0.25">
      <c r="A438" s="52"/>
      <c r="B438" s="11" t="s">
        <v>33</v>
      </c>
      <c r="C438" s="15" t="s">
        <v>34</v>
      </c>
      <c r="D438" s="13">
        <f>'[1]Свод МО Формула !!!!!!'!BR$18</f>
        <v>142</v>
      </c>
      <c r="E438" s="54">
        <f>'[1]Свод МО Формула !!!!!!'!BW$18</f>
        <v>2736.0764141998338</v>
      </c>
      <c r="G438" s="3"/>
      <c r="H438" s="39"/>
      <c r="I438" s="8"/>
    </row>
    <row r="439" spans="1:9" s="2" customFormat="1" ht="15.75" customHeight="1" x14ac:dyDescent="0.25">
      <c r="A439" s="52"/>
      <c r="B439" s="11" t="s">
        <v>35</v>
      </c>
      <c r="C439" s="15" t="s">
        <v>36</v>
      </c>
      <c r="D439" s="13">
        <f>'[1]Свод МО Формула !!!!!!'!BL$19+'[1]Свод МО Формула !!!!!!'!BR$19</f>
        <v>1255</v>
      </c>
      <c r="E439" s="54">
        <f>'[1]Свод МО Формула !!!!!!'!BQ$19+'[1]Свод МО Формула !!!!!!'!BW$19</f>
        <v>28800.112423987503</v>
      </c>
      <c r="G439" s="3"/>
      <c r="H439" s="39"/>
      <c r="I439" s="8"/>
    </row>
    <row r="440" spans="1:9" s="2" customFormat="1" ht="15.75" customHeight="1" x14ac:dyDescent="0.25">
      <c r="A440" s="52"/>
      <c r="B440" s="11" t="s">
        <v>37</v>
      </c>
      <c r="C440" s="15" t="s">
        <v>38</v>
      </c>
      <c r="D440" s="13">
        <f>'[1]Свод МО Формула !!!!!!'!BL$20+'[1]Свод МО Формула !!!!!!'!BR$20</f>
        <v>276</v>
      </c>
      <c r="E440" s="54">
        <f>'[1]Свод МО Формула !!!!!!'!BQ$20+'[1]Свод МО Формула !!!!!!'!BW$20</f>
        <v>4911.2448061822952</v>
      </c>
      <c r="G440" s="3"/>
      <c r="H440" s="39"/>
      <c r="I440" s="8"/>
    </row>
    <row r="441" spans="1:9" s="2" customFormat="1" ht="15.75" customHeight="1" x14ac:dyDescent="0.25">
      <c r="A441" s="52"/>
      <c r="B441" s="11" t="s">
        <v>39</v>
      </c>
      <c r="C441" s="15" t="s">
        <v>40</v>
      </c>
      <c r="D441" s="13">
        <f>'[1]Свод МО Формула !!!!!!'!BR$21</f>
        <v>143</v>
      </c>
      <c r="E441" s="54">
        <f>'[1]Свод МО Формула !!!!!!'!BW$21</f>
        <v>2191.6812531500177</v>
      </c>
      <c r="G441" s="3"/>
      <c r="H441" s="39"/>
      <c r="I441" s="8"/>
    </row>
    <row r="442" spans="1:9" s="2" customFormat="1" ht="15.75" customHeight="1" x14ac:dyDescent="0.25">
      <c r="A442" s="52"/>
      <c r="B442" s="11" t="s">
        <v>41</v>
      </c>
      <c r="C442" s="15" t="s">
        <v>42</v>
      </c>
      <c r="D442" s="13">
        <f>'[1]Свод МО Формула !!!!!!'!BL$22</f>
        <v>317</v>
      </c>
      <c r="E442" s="54">
        <f>'[1]Свод МО Формула !!!!!!'!BQ$22</f>
        <v>5376.3930870035356</v>
      </c>
      <c r="G442" s="3"/>
      <c r="H442" s="39"/>
      <c r="I442" s="8"/>
    </row>
    <row r="443" spans="1:9" s="2" customFormat="1" ht="15.75" customHeight="1" x14ac:dyDescent="0.25">
      <c r="A443" s="52"/>
      <c r="B443" s="11" t="s">
        <v>43</v>
      </c>
      <c r="C443" s="15" t="s">
        <v>44</v>
      </c>
      <c r="D443" s="13">
        <f>'[1]Свод МО Формула !!!!!!'!BR$23</f>
        <v>195</v>
      </c>
      <c r="E443" s="54">
        <f>'[1]Свод МО Формула !!!!!!'!BW$23</f>
        <v>3847.0634591928765</v>
      </c>
      <c r="G443" s="3"/>
      <c r="H443" s="39"/>
      <c r="I443" s="8"/>
    </row>
    <row r="444" spans="1:9" s="2" customFormat="1" ht="15.75" customHeight="1" x14ac:dyDescent="0.25">
      <c r="A444" s="52"/>
      <c r="B444" s="11" t="s">
        <v>45</v>
      </c>
      <c r="C444" s="15" t="s">
        <v>154</v>
      </c>
      <c r="D444" s="13">
        <f>'[1]Свод МО Формула !!!!!!'!BR$24</f>
        <v>1067</v>
      </c>
      <c r="E444" s="54">
        <f>'[1]Свод МО Формула !!!!!!'!BW$24</f>
        <v>25175.555659014175</v>
      </c>
      <c r="G444" s="3"/>
      <c r="H444" s="39"/>
      <c r="I444" s="8"/>
    </row>
    <row r="445" spans="1:9" s="2" customFormat="1" ht="15.75" customHeight="1" x14ac:dyDescent="0.25">
      <c r="A445" s="52"/>
      <c r="B445" s="11" t="s">
        <v>47</v>
      </c>
      <c r="C445" s="15" t="s">
        <v>58</v>
      </c>
      <c r="D445" s="71">
        <f>'[1]Свод МО Формула !!!!!!'!BR$28</f>
        <v>1679</v>
      </c>
      <c r="E445" s="54">
        <f>'[1]Свод МО Формула !!!!!!'!BW$28</f>
        <v>39832.990475589766</v>
      </c>
      <c r="G445" s="3"/>
      <c r="H445" s="39"/>
      <c r="I445" s="8"/>
    </row>
    <row r="446" spans="1:9" s="2" customFormat="1" ht="15.75" customHeight="1" x14ac:dyDescent="0.25">
      <c r="A446" s="52"/>
      <c r="B446" s="11" t="s">
        <v>55</v>
      </c>
      <c r="C446" s="15" t="s">
        <v>60</v>
      </c>
      <c r="D446" s="13">
        <f>'[1]Свод МО Формула !!!!!!'!BL$29+'[1]Свод МО Формула !!!!!!'!BR$29</f>
        <v>775</v>
      </c>
      <c r="E446" s="54">
        <f>'[1]Свод МО Формула !!!!!!'!BW$29+'[1]Свод МО Формула !!!!!!'!BQ$29</f>
        <v>17553.135906484575</v>
      </c>
      <c r="G446" s="3"/>
      <c r="H446" s="39"/>
      <c r="I446" s="8"/>
    </row>
    <row r="447" spans="1:9" s="2" customFormat="1" ht="15.75" customHeight="1" x14ac:dyDescent="0.25">
      <c r="A447" s="52"/>
      <c r="B447" s="11" t="s">
        <v>57</v>
      </c>
      <c r="C447" s="15" t="s">
        <v>62</v>
      </c>
      <c r="D447" s="13">
        <f>'[1]Свод МО Формула !!!!!!'!BR$30</f>
        <v>843</v>
      </c>
      <c r="E447" s="54">
        <f>'[1]Свод МО Формула !!!!!!'!BW$30</f>
        <v>28819.81586620427</v>
      </c>
      <c r="G447" s="3"/>
      <c r="H447" s="39"/>
      <c r="I447" s="8"/>
    </row>
    <row r="448" spans="1:9" s="2" customFormat="1" ht="15.75" customHeight="1" x14ac:dyDescent="0.25">
      <c r="A448" s="52"/>
      <c r="B448" s="11" t="s">
        <v>59</v>
      </c>
      <c r="C448" s="25" t="s">
        <v>48</v>
      </c>
      <c r="D448" s="13">
        <f>'[1]Свод МО Формула !!!!!!'!BR$31</f>
        <v>1337</v>
      </c>
      <c r="E448" s="54">
        <f>'[1]Свод МО Формула !!!!!!'!BW$31</f>
        <v>28733.249002391505</v>
      </c>
      <c r="G448" s="3"/>
      <c r="H448" s="39"/>
      <c r="I448" s="8"/>
    </row>
    <row r="449" spans="1:9" s="2" customFormat="1" ht="15.75" customHeight="1" x14ac:dyDescent="0.25">
      <c r="A449" s="52"/>
      <c r="B449" s="11" t="s">
        <v>61</v>
      </c>
      <c r="C449" s="15" t="s">
        <v>104</v>
      </c>
      <c r="D449" s="13">
        <f>'[1]Свод МО Формула !!!!!!'!BL$33</f>
        <v>684</v>
      </c>
      <c r="E449" s="54">
        <f>'[1]Свод МО Формула !!!!!!'!BQ$33</f>
        <v>28405.673824815458</v>
      </c>
      <c r="G449" s="3"/>
      <c r="H449" s="39"/>
      <c r="I449" s="8"/>
    </row>
    <row r="450" spans="1:9" s="2" customFormat="1" ht="15.75" customHeight="1" x14ac:dyDescent="0.25">
      <c r="A450" s="52"/>
      <c r="B450" s="11" t="s">
        <v>63</v>
      </c>
      <c r="C450" s="15" t="s">
        <v>69</v>
      </c>
      <c r="D450" s="13">
        <f>'[1]Свод МО Формула !!!!!!'!BL$34</f>
        <v>271</v>
      </c>
      <c r="E450" s="54">
        <f>'[1]Свод МО Формула !!!!!!'!BQ$34</f>
        <v>39136.403282667823</v>
      </c>
      <c r="G450" s="3"/>
      <c r="H450" s="39"/>
      <c r="I450" s="8"/>
    </row>
    <row r="451" spans="1:9" s="2" customFormat="1" ht="15.75" customHeight="1" x14ac:dyDescent="0.25">
      <c r="A451" s="52"/>
      <c r="B451" s="11" t="s">
        <v>64</v>
      </c>
      <c r="C451" s="20" t="s">
        <v>141</v>
      </c>
      <c r="D451" s="13">
        <f>'[1]Свод МО Формула !!!!!!'!BR$44</f>
        <v>42</v>
      </c>
      <c r="E451" s="54">
        <f>'[1]Свод МО Формула !!!!!!'!BW$44</f>
        <v>3612.6247856789992</v>
      </c>
      <c r="G451" s="3"/>
      <c r="H451" s="39"/>
      <c r="I451" s="8"/>
    </row>
    <row r="452" spans="1:9" s="2" customFormat="1" ht="15.75" customHeight="1" x14ac:dyDescent="0.25">
      <c r="A452" s="52"/>
      <c r="B452" s="11" t="s">
        <v>66</v>
      </c>
      <c r="C452" s="27" t="s">
        <v>77</v>
      </c>
      <c r="D452" s="13">
        <f>'[1]Свод МО Формула !!!!!!'!BX$42</f>
        <v>524</v>
      </c>
      <c r="E452" s="54">
        <f>'[1]Свод МО Формула !!!!!!'!CD$42</f>
        <v>24561.689028110191</v>
      </c>
      <c r="G452" s="3"/>
      <c r="H452" s="39"/>
      <c r="I452" s="8"/>
    </row>
    <row r="453" spans="1:9" s="2" customFormat="1" ht="15.75" customHeight="1" x14ac:dyDescent="0.25">
      <c r="A453" s="52"/>
      <c r="B453" s="11" t="s">
        <v>68</v>
      </c>
      <c r="C453" s="15" t="s">
        <v>73</v>
      </c>
      <c r="D453" s="13">
        <f>'[1]Свод МО Формула !!!!!!'!BX$36</f>
        <v>506</v>
      </c>
      <c r="E453" s="54">
        <f>'[1]Свод МО Формула !!!!!!'!CD$36</f>
        <v>28370.008638493062</v>
      </c>
      <c r="G453" s="3"/>
      <c r="H453" s="39"/>
      <c r="I453" s="8"/>
    </row>
    <row r="454" spans="1:9" s="2" customFormat="1" ht="15.75" customHeight="1" x14ac:dyDescent="0.25">
      <c r="A454" s="52"/>
      <c r="B454" s="11" t="s">
        <v>70</v>
      </c>
      <c r="C454" s="15" t="s">
        <v>155</v>
      </c>
      <c r="D454" s="13">
        <f>'[1]Свод МО Формула !!!!!!'!BL$49</f>
        <v>111</v>
      </c>
      <c r="E454" s="54">
        <f>'[1]Свод МО Формула !!!!!!'!BQ$49</f>
        <v>2872.9268968963656</v>
      </c>
      <c r="G454" s="3"/>
      <c r="H454" s="39"/>
      <c r="I454" s="8"/>
    </row>
    <row r="455" spans="1:9" s="2" customFormat="1" ht="15.75" customHeight="1" x14ac:dyDescent="0.25">
      <c r="A455" s="52"/>
      <c r="B455" s="11" t="s">
        <v>72</v>
      </c>
      <c r="C455" s="15" t="s">
        <v>126</v>
      </c>
      <c r="D455" s="13">
        <f>'[1]Свод МО Формула !!!!!!'!BR$50</f>
        <v>80</v>
      </c>
      <c r="E455" s="54">
        <f>'[1]Свод МО Формула !!!!!!'!BW$50</f>
        <v>5498.8297864237384</v>
      </c>
      <c r="G455" s="3"/>
      <c r="H455" s="39"/>
      <c r="I455" s="8"/>
    </row>
    <row r="456" spans="1:9" s="2" customFormat="1" ht="26.25" customHeight="1" x14ac:dyDescent="0.25">
      <c r="A456" s="52"/>
      <c r="B456" s="31" t="s">
        <v>158</v>
      </c>
      <c r="C456" s="28" t="s">
        <v>159</v>
      </c>
      <c r="D456" s="43">
        <f>0.000463*321103</f>
        <v>148.67068899999998</v>
      </c>
      <c r="E456" s="58">
        <f>'[1]2022-11'!H$418</f>
        <v>31820.598053837108</v>
      </c>
      <c r="G456" s="3"/>
      <c r="H456" s="39"/>
      <c r="I456" s="8"/>
    </row>
    <row r="457" spans="1:9" s="2" customFormat="1" ht="15.75" customHeight="1" x14ac:dyDescent="0.25">
      <c r="A457" s="52"/>
      <c r="B457" s="11"/>
      <c r="C457" s="6" t="s">
        <v>10</v>
      </c>
      <c r="D457" s="44">
        <f>D456-D458</f>
        <v>48.670688999999982</v>
      </c>
      <c r="E457" s="53">
        <f>E456-E458</f>
        <v>8713.3888766648852</v>
      </c>
      <c r="G457" s="3"/>
      <c r="H457" s="39"/>
      <c r="I457" s="8"/>
    </row>
    <row r="458" spans="1:9" s="2" customFormat="1" ht="38.25" customHeight="1" x14ac:dyDescent="0.25">
      <c r="A458" s="52"/>
      <c r="B458" s="11"/>
      <c r="C458" s="6" t="s">
        <v>11</v>
      </c>
      <c r="D458" s="17">
        <f>D459</f>
        <v>100</v>
      </c>
      <c r="E458" s="53">
        <f>E459</f>
        <v>23107.209177172223</v>
      </c>
      <c r="G458" s="3"/>
      <c r="H458" s="39"/>
      <c r="I458" s="8"/>
    </row>
    <row r="459" spans="1:9" s="2" customFormat="1" ht="15.75" customHeight="1" x14ac:dyDescent="0.25">
      <c r="A459" s="52"/>
      <c r="B459" s="11" t="s">
        <v>8</v>
      </c>
      <c r="C459" s="27" t="s">
        <v>79</v>
      </c>
      <c r="D459" s="13">
        <f>'[1]2022-11'!I$422</f>
        <v>100</v>
      </c>
      <c r="E459" s="54">
        <f>'[1]2022-11'!H$422</f>
        <v>23107.209177172223</v>
      </c>
      <c r="G459" s="3"/>
      <c r="H459" s="39"/>
      <c r="I459" s="8"/>
    </row>
    <row r="460" spans="1:9" s="2" customFormat="1" ht="30" customHeight="1" x14ac:dyDescent="0.25">
      <c r="A460" s="52"/>
      <c r="B460" s="31" t="s">
        <v>160</v>
      </c>
      <c r="C460" s="28" t="s">
        <v>150</v>
      </c>
      <c r="D460" s="42">
        <f>0.0090067*321103</f>
        <v>2892.0783901</v>
      </c>
      <c r="E460" s="58">
        <f>'[1]2022-11'!H$426</f>
        <v>392986.28628939105</v>
      </c>
      <c r="G460" s="8"/>
      <c r="H460" s="8"/>
      <c r="I460" s="8"/>
    </row>
    <row r="461" spans="1:9" s="2" customFormat="1" ht="15.75" customHeight="1" x14ac:dyDescent="0.25">
      <c r="A461" s="52"/>
      <c r="B461" s="11"/>
      <c r="C461" s="6" t="s">
        <v>10</v>
      </c>
      <c r="D461" s="17">
        <f>D460-D462</f>
        <v>1402.0783901</v>
      </c>
      <c r="E461" s="53">
        <f>E460-E462</f>
        <v>133098.00725305066</v>
      </c>
      <c r="G461" s="8"/>
      <c r="H461" s="8"/>
      <c r="I461" s="8"/>
    </row>
    <row r="462" spans="1:9" s="2" customFormat="1" ht="36" customHeight="1" x14ac:dyDescent="0.25">
      <c r="A462" s="52"/>
      <c r="B462" s="11"/>
      <c r="C462" s="6" t="s">
        <v>11</v>
      </c>
      <c r="D462" s="10">
        <f>D463+D464</f>
        <v>1490</v>
      </c>
      <c r="E462" s="53">
        <f>E463+E464</f>
        <v>259888.27903634039</v>
      </c>
      <c r="G462" s="8"/>
      <c r="H462" s="8"/>
      <c r="I462" s="8"/>
    </row>
    <row r="463" spans="1:9" s="2" customFormat="1" ht="15.75" customHeight="1" x14ac:dyDescent="0.25">
      <c r="A463" s="52"/>
      <c r="B463" s="11" t="s">
        <v>8</v>
      </c>
      <c r="C463" s="45" t="s">
        <v>103</v>
      </c>
      <c r="D463" s="24">
        <f>'[1]2022-11'!I$429</f>
        <v>1343</v>
      </c>
      <c r="E463" s="54">
        <f>'[1]2022-11'!H$429</f>
        <v>234777.19253563174</v>
      </c>
      <c r="G463" s="8"/>
      <c r="H463" s="8"/>
      <c r="I463" s="8"/>
    </row>
    <row r="464" spans="1:9" s="2" customFormat="1" ht="15.75" customHeight="1" x14ac:dyDescent="0.25">
      <c r="A464" s="52"/>
      <c r="B464" s="11" t="s">
        <v>13</v>
      </c>
      <c r="C464" s="15" t="s">
        <v>58</v>
      </c>
      <c r="D464" s="24">
        <f>'[1]2022-11'!I$430</f>
        <v>147</v>
      </c>
      <c r="E464" s="54">
        <f>'[1]2022-11'!H$430</f>
        <v>25111.086500708647</v>
      </c>
      <c r="G464" s="8"/>
      <c r="H464" s="8"/>
      <c r="I464" s="8"/>
    </row>
    <row r="465" spans="1:7" ht="17.25" customHeight="1" x14ac:dyDescent="0.25">
      <c r="A465" s="72"/>
      <c r="B465" s="73" t="s">
        <v>161</v>
      </c>
      <c r="C465" s="74" t="s">
        <v>162</v>
      </c>
      <c r="D465" s="75">
        <f>D467</f>
        <v>1719</v>
      </c>
      <c r="E465" s="89">
        <f>E467</f>
        <v>159498.31233690903</v>
      </c>
      <c r="G465" s="76"/>
    </row>
    <row r="466" spans="1:7" ht="17.25" customHeight="1" x14ac:dyDescent="0.25">
      <c r="A466" s="72"/>
      <c r="B466" s="77"/>
      <c r="C466" s="6" t="s">
        <v>10</v>
      </c>
      <c r="D466" s="74">
        <f>D465-D467</f>
        <v>0</v>
      </c>
      <c r="E466" s="74">
        <f>E465-E467</f>
        <v>0</v>
      </c>
    </row>
    <row r="467" spans="1:7" ht="42.6" customHeight="1" x14ac:dyDescent="0.25">
      <c r="A467" s="72"/>
      <c r="B467" s="77"/>
      <c r="C467" s="6" t="s">
        <v>11</v>
      </c>
      <c r="D467" s="75">
        <f>SUM(D468:D469)</f>
        <v>1719</v>
      </c>
      <c r="E467" s="78">
        <f>SUM(E468:E469)</f>
        <v>159498.31233690903</v>
      </c>
    </row>
    <row r="468" spans="1:7" ht="17.25" customHeight="1" x14ac:dyDescent="0.25">
      <c r="A468" s="72"/>
      <c r="B468" s="79">
        <v>1</v>
      </c>
      <c r="C468" s="80" t="s">
        <v>163</v>
      </c>
      <c r="D468" s="81">
        <f>'[1]МЧУ ДПО Нефросовет'!BE$33</f>
        <v>1284</v>
      </c>
      <c r="E468" s="88">
        <f>'[1]МЧУ ДПО Нефросовет'!BJ$33</f>
        <v>119136.61026212404</v>
      </c>
    </row>
    <row r="469" spans="1:7" ht="17.25" customHeight="1" x14ac:dyDescent="0.25">
      <c r="A469" s="72"/>
      <c r="B469" s="79">
        <v>2</v>
      </c>
      <c r="C469" s="80" t="s">
        <v>164</v>
      </c>
      <c r="D469" s="81">
        <f>[1]РБ1!BX$34</f>
        <v>435</v>
      </c>
      <c r="E469" s="88">
        <f>[1]РБ1!CD$34</f>
        <v>40361.702074784997</v>
      </c>
    </row>
    <row r="470" spans="1:7" ht="17.25" customHeight="1" x14ac:dyDescent="0.25">
      <c r="D470" s="82"/>
      <c r="E470" s="82"/>
    </row>
    <row r="472" spans="1:7" ht="17.25" customHeight="1" x14ac:dyDescent="0.25">
      <c r="E472" s="83"/>
    </row>
    <row r="1351" spans="3:4" ht="17.25" customHeight="1" x14ac:dyDescent="0.25">
      <c r="C1351" s="84" t="s">
        <v>165</v>
      </c>
      <c r="D1351" s="84"/>
    </row>
    <row r="1656" spans="3:24" ht="17.25" customHeight="1" x14ac:dyDescent="0.25">
      <c r="X1656" s="61">
        <v>0.83</v>
      </c>
    </row>
    <row r="1661" spans="3:24" ht="17.25" customHeight="1" x14ac:dyDescent="0.25">
      <c r="C1661" s="84" t="s">
        <v>166</v>
      </c>
      <c r="D1661" s="84"/>
    </row>
  </sheetData>
  <mergeCells count="10">
    <mergeCell ref="A390:A464"/>
    <mergeCell ref="A15:A17"/>
    <mergeCell ref="C15:D15"/>
    <mergeCell ref="C16:D16"/>
    <mergeCell ref="C17:D17"/>
    <mergeCell ref="E1:F7"/>
    <mergeCell ref="A12:E12"/>
    <mergeCell ref="A18:A39"/>
    <mergeCell ref="A40:A314"/>
    <mergeCell ref="A315:A389"/>
  </mergeCells>
  <pageMargins left="0.59055118110236227" right="0.19685039370078741" top="0.59055118110236227" bottom="0.19685039370078741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протоколу</vt:lpstr>
      <vt:lpstr>'Приложение к протоколу'!Заголовки_для_печати</vt:lpstr>
      <vt:lpstr>'Приложение к протоколу'!Область_печати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dcterms:created xsi:type="dcterms:W3CDTF">2022-11-29T03:54:31Z</dcterms:created>
  <dcterms:modified xsi:type="dcterms:W3CDTF">2022-11-29T04:43:12Z</dcterms:modified>
</cp:coreProperties>
</file>