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19\Тарифное соглашение на 2019 год\Заседание 5\Материалы заседания\"/>
    </mc:Choice>
  </mc:AlternateContent>
  <bookViews>
    <workbookView xWindow="0" yWindow="0" windowWidth="28800" windowHeight="12435" firstSheet="8" activeTab="7"/>
  </bookViews>
  <sheets>
    <sheet name="по заявкам" sheetId="3" r:id="rId1"/>
    <sheet name="протокол" sheetId="6" r:id="rId2"/>
    <sheet name="приказ" sheetId="7" r:id="rId3"/>
    <sheet name="приказ (с изм)" sheetId="8" r:id="rId4"/>
    <sheet name="приказ (с изм 17.01.19)" sheetId="9" r:id="rId5"/>
    <sheet name="приказ 1 кв (с изм 28.02.19)" sheetId="10" r:id="rId6"/>
    <sheet name="заявки 2 кв" sheetId="11" r:id="rId7"/>
    <sheet name="приказ 2 кв (+с изм ПЦ, С-Х)" sheetId="12" r:id="rId8"/>
    <sheet name="приказ 2 кв (+с изм ПЦ, С-Х (2" sheetId="13" r:id="rId9"/>
  </sheets>
  <externalReferences>
    <externalReference r:id="rId10"/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2" l="1"/>
  <c r="J111" i="13" l="1"/>
  <c r="I111" i="13"/>
  <c r="H111" i="13"/>
  <c r="G111" i="13"/>
  <c r="P110" i="13"/>
  <c r="P111" i="13" s="1"/>
  <c r="O110" i="13"/>
  <c r="O111" i="13" s="1"/>
  <c r="J111" i="12"/>
  <c r="I111" i="12"/>
  <c r="H111" i="12"/>
  <c r="G111" i="12"/>
  <c r="P110" i="12"/>
  <c r="P111" i="12" s="1"/>
  <c r="O110" i="12"/>
  <c r="O111" i="12" s="1"/>
  <c r="Q132" i="13" l="1"/>
  <c r="Q130" i="13"/>
  <c r="J128" i="13"/>
  <c r="I128" i="13"/>
  <c r="H128" i="13"/>
  <c r="G128" i="13"/>
  <c r="F128" i="13"/>
  <c r="E128" i="13"/>
  <c r="P127" i="13"/>
  <c r="P128" i="13" s="1"/>
  <c r="O127" i="13"/>
  <c r="O128" i="13" s="1"/>
  <c r="J126" i="13"/>
  <c r="I126" i="13"/>
  <c r="H126" i="13"/>
  <c r="G126" i="13"/>
  <c r="F126" i="13"/>
  <c r="E126" i="13"/>
  <c r="P125" i="13"/>
  <c r="P126" i="13" s="1"/>
  <c r="O125" i="13"/>
  <c r="O126" i="13" s="1"/>
  <c r="J124" i="13"/>
  <c r="I124" i="13"/>
  <c r="H124" i="13"/>
  <c r="G124" i="13"/>
  <c r="F124" i="13"/>
  <c r="E124" i="13"/>
  <c r="P123" i="13"/>
  <c r="P124" i="13" s="1"/>
  <c r="O123" i="13"/>
  <c r="O124" i="13" s="1"/>
  <c r="J122" i="13"/>
  <c r="I122" i="13"/>
  <c r="H122" i="13"/>
  <c r="G122" i="13"/>
  <c r="F122" i="13"/>
  <c r="E122" i="13"/>
  <c r="P121" i="13"/>
  <c r="P122" i="13" s="1"/>
  <c r="O121" i="13"/>
  <c r="O122" i="13" s="1"/>
  <c r="N120" i="13"/>
  <c r="M120" i="13"/>
  <c r="L120" i="13"/>
  <c r="K120" i="13"/>
  <c r="J120" i="13"/>
  <c r="I120" i="13"/>
  <c r="H120" i="13"/>
  <c r="G120" i="13"/>
  <c r="P119" i="13"/>
  <c r="P120" i="13" s="1"/>
  <c r="O119" i="13"/>
  <c r="O120" i="13" s="1"/>
  <c r="N118" i="13"/>
  <c r="M118" i="13"/>
  <c r="M129" i="13" s="1"/>
  <c r="L118" i="13"/>
  <c r="K118" i="13"/>
  <c r="J118" i="13"/>
  <c r="I118" i="13"/>
  <c r="H118" i="13"/>
  <c r="H129" i="13" s="1"/>
  <c r="G118" i="13"/>
  <c r="G129" i="13" s="1"/>
  <c r="F118" i="13"/>
  <c r="E118" i="13"/>
  <c r="E129" i="13" s="1"/>
  <c r="P117" i="13"/>
  <c r="O117" i="13"/>
  <c r="P116" i="13"/>
  <c r="O116" i="13"/>
  <c r="P115" i="13"/>
  <c r="O115" i="13"/>
  <c r="Q113" i="13"/>
  <c r="J109" i="13"/>
  <c r="I109" i="13"/>
  <c r="H109" i="13"/>
  <c r="G109" i="13"/>
  <c r="P108" i="13"/>
  <c r="P109" i="13" s="1"/>
  <c r="O108" i="13"/>
  <c r="O109" i="13" s="1"/>
  <c r="J107" i="13"/>
  <c r="I107" i="13"/>
  <c r="H107" i="13"/>
  <c r="G107" i="13"/>
  <c r="P106" i="13"/>
  <c r="P107" i="13" s="1"/>
  <c r="O106" i="13"/>
  <c r="O107" i="13" s="1"/>
  <c r="N105" i="13"/>
  <c r="M105" i="13"/>
  <c r="L105" i="13"/>
  <c r="K105" i="13"/>
  <c r="J105" i="13"/>
  <c r="I105" i="13"/>
  <c r="H105" i="13"/>
  <c r="G105" i="13"/>
  <c r="P104" i="13"/>
  <c r="P105" i="13" s="1"/>
  <c r="O104" i="13"/>
  <c r="O105" i="13" s="1"/>
  <c r="G103" i="13"/>
  <c r="O102" i="13"/>
  <c r="O103" i="13" s="1"/>
  <c r="H102" i="13"/>
  <c r="P102" i="13" s="1"/>
  <c r="P103" i="13" s="1"/>
  <c r="N101" i="13"/>
  <c r="M101" i="13"/>
  <c r="L101" i="13"/>
  <c r="K101" i="13"/>
  <c r="J101" i="13"/>
  <c r="I101" i="13"/>
  <c r="G101" i="13"/>
  <c r="F101" i="13"/>
  <c r="F112" i="13" s="1"/>
  <c r="E101" i="13"/>
  <c r="E112" i="13" s="1"/>
  <c r="P100" i="13"/>
  <c r="O100" i="13"/>
  <c r="O99" i="13"/>
  <c r="O101" i="13" s="1"/>
  <c r="H99" i="13"/>
  <c r="H101" i="13" s="1"/>
  <c r="N98" i="13"/>
  <c r="M98" i="13"/>
  <c r="L98" i="13"/>
  <c r="K98" i="13"/>
  <c r="J98" i="13"/>
  <c r="I98" i="13"/>
  <c r="H98" i="13"/>
  <c r="G98" i="13"/>
  <c r="P97" i="13"/>
  <c r="O97" i="13"/>
  <c r="P96" i="13"/>
  <c r="O96" i="13"/>
  <c r="N95" i="13"/>
  <c r="M95" i="13"/>
  <c r="L95" i="13"/>
  <c r="K95" i="13"/>
  <c r="J95" i="13"/>
  <c r="I95" i="13"/>
  <c r="H95" i="13"/>
  <c r="G95" i="13"/>
  <c r="P94" i="13"/>
  <c r="P95" i="13" s="1"/>
  <c r="O94" i="13"/>
  <c r="O95" i="13" s="1"/>
  <c r="N93" i="13"/>
  <c r="M93" i="13"/>
  <c r="L93" i="13"/>
  <c r="K93" i="13"/>
  <c r="J93" i="13"/>
  <c r="I93" i="13"/>
  <c r="H93" i="13"/>
  <c r="G93" i="13"/>
  <c r="P92" i="13"/>
  <c r="O92" i="13"/>
  <c r="P91" i="13"/>
  <c r="O91" i="13"/>
  <c r="O93" i="13" s="1"/>
  <c r="P90" i="13"/>
  <c r="O90" i="13"/>
  <c r="N89" i="13"/>
  <c r="M89" i="13"/>
  <c r="L89" i="13"/>
  <c r="K89" i="13"/>
  <c r="J89" i="13"/>
  <c r="I89" i="13"/>
  <c r="H89" i="13"/>
  <c r="G89" i="13"/>
  <c r="P88" i="13"/>
  <c r="P89" i="13" s="1"/>
  <c r="O88" i="13"/>
  <c r="O89" i="13" s="1"/>
  <c r="N87" i="13"/>
  <c r="M87" i="13"/>
  <c r="L87" i="13"/>
  <c r="K87" i="13"/>
  <c r="J87" i="13"/>
  <c r="I87" i="13"/>
  <c r="H87" i="13"/>
  <c r="G87" i="13"/>
  <c r="P86" i="13"/>
  <c r="O86" i="13"/>
  <c r="P85" i="13"/>
  <c r="O85" i="13"/>
  <c r="N84" i="13"/>
  <c r="M84" i="13"/>
  <c r="L84" i="13"/>
  <c r="K84" i="13"/>
  <c r="J84" i="13"/>
  <c r="I84" i="13"/>
  <c r="H84" i="13"/>
  <c r="G84" i="13"/>
  <c r="P83" i="13"/>
  <c r="P84" i="13" s="1"/>
  <c r="O83" i="13"/>
  <c r="O84" i="13" s="1"/>
  <c r="N82" i="13"/>
  <c r="M82" i="13"/>
  <c r="L82" i="13"/>
  <c r="K82" i="13"/>
  <c r="J82" i="13"/>
  <c r="J112" i="13" s="1"/>
  <c r="I82" i="13"/>
  <c r="I112" i="13" s="1"/>
  <c r="H82" i="13"/>
  <c r="G82" i="13"/>
  <c r="P81" i="13"/>
  <c r="P82" i="13" s="1"/>
  <c r="O81" i="13"/>
  <c r="O82" i="13" s="1"/>
  <c r="J77" i="13"/>
  <c r="I77" i="13"/>
  <c r="P76" i="13"/>
  <c r="O76" i="13"/>
  <c r="P75" i="13"/>
  <c r="O75" i="13"/>
  <c r="P74" i="13"/>
  <c r="O74" i="13"/>
  <c r="P73" i="13"/>
  <c r="O73" i="13"/>
  <c r="P72" i="13"/>
  <c r="O72" i="13"/>
  <c r="P71" i="13"/>
  <c r="O71" i="13"/>
  <c r="P70" i="13"/>
  <c r="O70" i="13"/>
  <c r="P69" i="13"/>
  <c r="O69" i="13"/>
  <c r="J68" i="13"/>
  <c r="I68" i="13"/>
  <c r="P67" i="13"/>
  <c r="P68" i="13" s="1"/>
  <c r="O67" i="13"/>
  <c r="O68" i="13" s="1"/>
  <c r="J66" i="13"/>
  <c r="I66" i="13"/>
  <c r="P65" i="13"/>
  <c r="O65" i="13"/>
  <c r="P64" i="13"/>
  <c r="O64" i="13"/>
  <c r="P63" i="13"/>
  <c r="O63" i="13"/>
  <c r="P62" i="13"/>
  <c r="O62" i="13"/>
  <c r="P61" i="13"/>
  <c r="O61" i="13"/>
  <c r="P60" i="13"/>
  <c r="O60" i="13"/>
  <c r="P59" i="13"/>
  <c r="O59" i="13"/>
  <c r="P58" i="13"/>
  <c r="O58" i="13"/>
  <c r="P57" i="13"/>
  <c r="O57" i="13"/>
  <c r="J56" i="13"/>
  <c r="I56" i="13"/>
  <c r="P55" i="13"/>
  <c r="P56" i="13" s="1"/>
  <c r="O55" i="13"/>
  <c r="O56" i="13" s="1"/>
  <c r="J54" i="13"/>
  <c r="I54" i="13"/>
  <c r="H54" i="13"/>
  <c r="G54" i="13"/>
  <c r="P53" i="13"/>
  <c r="O53" i="13"/>
  <c r="P52" i="13"/>
  <c r="O52" i="13"/>
  <c r="P51" i="13"/>
  <c r="O51" i="13"/>
  <c r="P50" i="13"/>
  <c r="O50" i="13"/>
  <c r="P49" i="13"/>
  <c r="O49" i="13"/>
  <c r="P48" i="13"/>
  <c r="O48" i="13"/>
  <c r="P47" i="13"/>
  <c r="O47" i="13"/>
  <c r="P46" i="13"/>
  <c r="O46" i="13"/>
  <c r="P45" i="13"/>
  <c r="O45" i="13"/>
  <c r="P44" i="13"/>
  <c r="O44" i="13"/>
  <c r="P43" i="13"/>
  <c r="O43" i="13"/>
  <c r="P42" i="13"/>
  <c r="O42" i="13"/>
  <c r="N41" i="13"/>
  <c r="M41" i="13"/>
  <c r="L41" i="13"/>
  <c r="K41" i="13"/>
  <c r="J41" i="13"/>
  <c r="I41" i="13"/>
  <c r="H41" i="13"/>
  <c r="G41" i="13"/>
  <c r="P40" i="13"/>
  <c r="O40" i="13"/>
  <c r="P39" i="13"/>
  <c r="O39" i="13"/>
  <c r="P38" i="13"/>
  <c r="O38" i="13"/>
  <c r="P37" i="13"/>
  <c r="O37" i="13"/>
  <c r="P36" i="13"/>
  <c r="O36" i="13"/>
  <c r="P35" i="13"/>
  <c r="O35" i="13"/>
  <c r="P34" i="13"/>
  <c r="O34" i="13"/>
  <c r="P33" i="13"/>
  <c r="O33" i="13"/>
  <c r="P32" i="13"/>
  <c r="O32" i="13"/>
  <c r="P31" i="13"/>
  <c r="O31" i="13"/>
  <c r="P30" i="13"/>
  <c r="O30" i="13"/>
  <c r="P29" i="13"/>
  <c r="O29" i="13"/>
  <c r="P28" i="13"/>
  <c r="O28" i="13"/>
  <c r="P27" i="13"/>
  <c r="O27" i="13"/>
  <c r="P26" i="13"/>
  <c r="O26" i="13"/>
  <c r="P25" i="13"/>
  <c r="O25" i="13"/>
  <c r="N24" i="13"/>
  <c r="N78" i="13" s="1"/>
  <c r="M24" i="13"/>
  <c r="M78" i="13" s="1"/>
  <c r="L24" i="13"/>
  <c r="L78" i="13" s="1"/>
  <c r="K24" i="13"/>
  <c r="J24" i="13"/>
  <c r="I24" i="13"/>
  <c r="H24" i="13"/>
  <c r="H78" i="13" s="1"/>
  <c r="G24" i="13"/>
  <c r="F24" i="13"/>
  <c r="F78" i="13" s="1"/>
  <c r="E24" i="13"/>
  <c r="E78" i="13" s="1"/>
  <c r="P23" i="13"/>
  <c r="O23" i="13"/>
  <c r="P22" i="13"/>
  <c r="O22" i="13"/>
  <c r="P21" i="13"/>
  <c r="O21" i="13"/>
  <c r="P20" i="13"/>
  <c r="O20" i="13"/>
  <c r="P19" i="13"/>
  <c r="O19" i="13"/>
  <c r="P18" i="13"/>
  <c r="O18" i="13"/>
  <c r="P17" i="13"/>
  <c r="O17" i="13"/>
  <c r="P16" i="13"/>
  <c r="O16" i="13"/>
  <c r="P15" i="13"/>
  <c r="O15" i="13"/>
  <c r="P14" i="13"/>
  <c r="O14" i="13"/>
  <c r="P13" i="13"/>
  <c r="O13" i="13"/>
  <c r="P12" i="13"/>
  <c r="O12" i="13"/>
  <c r="P11" i="13"/>
  <c r="O11" i="13"/>
  <c r="P10" i="13"/>
  <c r="O10" i="13"/>
  <c r="P9" i="13"/>
  <c r="O9" i="13"/>
  <c r="P8" i="13"/>
  <c r="O8" i="13"/>
  <c r="P7" i="13"/>
  <c r="O7" i="13"/>
  <c r="P6" i="13"/>
  <c r="O6" i="13"/>
  <c r="P5" i="13"/>
  <c r="O5" i="13"/>
  <c r="L112" i="13" l="1"/>
  <c r="L131" i="13" s="1"/>
  <c r="M112" i="13"/>
  <c r="I129" i="13"/>
  <c r="K112" i="13"/>
  <c r="N112" i="13"/>
  <c r="G112" i="13"/>
  <c r="K129" i="13"/>
  <c r="J78" i="13"/>
  <c r="H112" i="13"/>
  <c r="P98" i="13"/>
  <c r="L129" i="13"/>
  <c r="O41" i="13"/>
  <c r="P93" i="13"/>
  <c r="P112" i="13" s="1"/>
  <c r="O24" i="13"/>
  <c r="O54" i="13"/>
  <c r="O66" i="13"/>
  <c r="P41" i="13"/>
  <c r="P66" i="13"/>
  <c r="O98" i="13"/>
  <c r="N129" i="13"/>
  <c r="J129" i="13"/>
  <c r="F129" i="13"/>
  <c r="F131" i="13" s="1"/>
  <c r="P118" i="13"/>
  <c r="O118" i="13"/>
  <c r="O129" i="13" s="1"/>
  <c r="O87" i="13"/>
  <c r="O112" i="13" s="1"/>
  <c r="P87" i="13"/>
  <c r="P77" i="13"/>
  <c r="I78" i="13"/>
  <c r="O77" i="13"/>
  <c r="P54" i="13"/>
  <c r="G78" i="13"/>
  <c r="K78" i="13"/>
  <c r="P24" i="13"/>
  <c r="N131" i="13"/>
  <c r="P99" i="13"/>
  <c r="P101" i="13" s="1"/>
  <c r="H103" i="13"/>
  <c r="F118" i="12"/>
  <c r="E118" i="12"/>
  <c r="P127" i="12"/>
  <c r="P128" i="12" s="1"/>
  <c r="O127" i="12"/>
  <c r="O128" i="12" s="1"/>
  <c r="P125" i="12"/>
  <c r="P126" i="12" s="1"/>
  <c r="O125" i="12"/>
  <c r="O126" i="12" s="1"/>
  <c r="P123" i="12"/>
  <c r="P124" i="12" s="1"/>
  <c r="O123" i="12"/>
  <c r="O124" i="12" s="1"/>
  <c r="P121" i="12"/>
  <c r="P122" i="12" s="1"/>
  <c r="O121" i="12"/>
  <c r="O122" i="12" s="1"/>
  <c r="J128" i="12"/>
  <c r="I128" i="12"/>
  <c r="H128" i="12"/>
  <c r="G128" i="12"/>
  <c r="F128" i="12"/>
  <c r="E128" i="12"/>
  <c r="J126" i="12"/>
  <c r="I126" i="12"/>
  <c r="H126" i="12"/>
  <c r="G126" i="12"/>
  <c r="F126" i="12"/>
  <c r="E126" i="12"/>
  <c r="J124" i="12"/>
  <c r="I124" i="12"/>
  <c r="H124" i="12"/>
  <c r="G124" i="12"/>
  <c r="F124" i="12"/>
  <c r="E124" i="12"/>
  <c r="J122" i="12"/>
  <c r="I122" i="12"/>
  <c r="H122" i="12"/>
  <c r="G122" i="12"/>
  <c r="F122" i="12"/>
  <c r="E122" i="12"/>
  <c r="O117" i="12"/>
  <c r="P117" i="12"/>
  <c r="J118" i="12"/>
  <c r="I118" i="12"/>
  <c r="P109" i="12"/>
  <c r="O109" i="12"/>
  <c r="P108" i="12"/>
  <c r="O108" i="12"/>
  <c r="P106" i="12"/>
  <c r="P107" i="12" s="1"/>
  <c r="O106" i="12"/>
  <c r="O107" i="12" s="1"/>
  <c r="J109" i="12"/>
  <c r="I109" i="12"/>
  <c r="H109" i="12"/>
  <c r="G109" i="12"/>
  <c r="J107" i="12"/>
  <c r="I107" i="12"/>
  <c r="H107" i="12"/>
  <c r="G107" i="12"/>
  <c r="O70" i="12"/>
  <c r="P70" i="12"/>
  <c r="O71" i="12"/>
  <c r="P71" i="12"/>
  <c r="O72" i="12"/>
  <c r="P72" i="12"/>
  <c r="O73" i="12"/>
  <c r="P73" i="12"/>
  <c r="O74" i="12"/>
  <c r="P74" i="12"/>
  <c r="O75" i="12"/>
  <c r="P75" i="12"/>
  <c r="O76" i="12"/>
  <c r="P76" i="12"/>
  <c r="P69" i="12"/>
  <c r="O69" i="12"/>
  <c r="P67" i="12"/>
  <c r="P68" i="12" s="1"/>
  <c r="O67" i="12"/>
  <c r="O68" i="12" s="1"/>
  <c r="O58" i="12"/>
  <c r="P58" i="12"/>
  <c r="O59" i="12"/>
  <c r="P59" i="12"/>
  <c r="O60" i="12"/>
  <c r="P60" i="12"/>
  <c r="O61" i="12"/>
  <c r="P61" i="12"/>
  <c r="O62" i="12"/>
  <c r="P62" i="12"/>
  <c r="O63" i="12"/>
  <c r="P63" i="12"/>
  <c r="O64" i="12"/>
  <c r="P64" i="12"/>
  <c r="O65" i="12"/>
  <c r="P65" i="12"/>
  <c r="P57" i="12"/>
  <c r="O57" i="12"/>
  <c r="P55" i="12"/>
  <c r="P56" i="12" s="1"/>
  <c r="O55" i="12"/>
  <c r="O56" i="12" s="1"/>
  <c r="J77" i="12"/>
  <c r="I77" i="12"/>
  <c r="J68" i="12"/>
  <c r="I68" i="12"/>
  <c r="J66" i="12"/>
  <c r="I66" i="12"/>
  <c r="J56" i="12"/>
  <c r="I56" i="12"/>
  <c r="O48" i="12"/>
  <c r="P48" i="12"/>
  <c r="O49" i="12"/>
  <c r="P49" i="12"/>
  <c r="O50" i="12"/>
  <c r="P50" i="12"/>
  <c r="O51" i="12"/>
  <c r="P51" i="12"/>
  <c r="O52" i="12"/>
  <c r="P52" i="12"/>
  <c r="O53" i="12"/>
  <c r="P53" i="12"/>
  <c r="J54" i="12"/>
  <c r="I54" i="12"/>
  <c r="J41" i="12"/>
  <c r="I41" i="12"/>
  <c r="O34" i="12"/>
  <c r="P34" i="12"/>
  <c r="O35" i="12"/>
  <c r="P35" i="12"/>
  <c r="O36" i="12"/>
  <c r="P36" i="12"/>
  <c r="O37" i="12"/>
  <c r="P37" i="12"/>
  <c r="O38" i="12"/>
  <c r="P38" i="12"/>
  <c r="O39" i="12"/>
  <c r="P39" i="12"/>
  <c r="O40" i="12"/>
  <c r="P40" i="12"/>
  <c r="O15" i="12"/>
  <c r="P15" i="12"/>
  <c r="O16" i="12"/>
  <c r="P16" i="12"/>
  <c r="O17" i="12"/>
  <c r="P17" i="12"/>
  <c r="O18" i="12"/>
  <c r="P18" i="12"/>
  <c r="O19" i="12"/>
  <c r="P19" i="12"/>
  <c r="O20" i="12"/>
  <c r="P20" i="12"/>
  <c r="O21" i="12"/>
  <c r="P21" i="12"/>
  <c r="O22" i="12"/>
  <c r="P22" i="12"/>
  <c r="O23" i="12"/>
  <c r="P23" i="12"/>
  <c r="J24" i="12"/>
  <c r="I24" i="12"/>
  <c r="I78" i="12" l="1"/>
  <c r="F129" i="12"/>
  <c r="H131" i="13"/>
  <c r="E129" i="12"/>
  <c r="J78" i="12"/>
  <c r="P129" i="13"/>
  <c r="P78" i="13"/>
  <c r="Q78" i="13" s="1"/>
  <c r="O78" i="13"/>
  <c r="J131" i="13"/>
  <c r="J134" i="13" s="1"/>
  <c r="Q129" i="13"/>
  <c r="Q112" i="13"/>
  <c r="P131" i="13"/>
  <c r="O77" i="12"/>
  <c r="O66" i="12"/>
  <c r="P77" i="12"/>
  <c r="P66" i="12"/>
  <c r="O154" i="11"/>
  <c r="O90" i="11"/>
  <c r="P90" i="11"/>
  <c r="O91" i="11"/>
  <c r="P91" i="11"/>
  <c r="O84" i="11"/>
  <c r="O85" i="11"/>
  <c r="P85" i="11"/>
  <c r="O86" i="11"/>
  <c r="P86" i="11"/>
  <c r="O87" i="11"/>
  <c r="P87" i="11"/>
  <c r="O88" i="11"/>
  <c r="P88" i="11"/>
  <c r="O89" i="11"/>
  <c r="P89" i="11"/>
  <c r="P84" i="11"/>
  <c r="I79" i="11"/>
  <c r="J83" i="11"/>
  <c r="I83" i="11"/>
  <c r="J92" i="11"/>
  <c r="I92" i="11"/>
  <c r="P138" i="13" l="1"/>
  <c r="Q131" i="13"/>
  <c r="P133" i="13"/>
  <c r="P92" i="11"/>
  <c r="O92" i="11"/>
  <c r="Q132" i="12"/>
  <c r="Q130" i="12"/>
  <c r="N120" i="12"/>
  <c r="M120" i="12"/>
  <c r="L120" i="12"/>
  <c r="K120" i="12"/>
  <c r="J120" i="12"/>
  <c r="J129" i="12" s="1"/>
  <c r="I120" i="12"/>
  <c r="I129" i="12" s="1"/>
  <c r="H120" i="12"/>
  <c r="G120" i="12"/>
  <c r="P119" i="12"/>
  <c r="O119" i="12"/>
  <c r="O120" i="12" s="1"/>
  <c r="N118" i="12"/>
  <c r="M118" i="12"/>
  <c r="L118" i="12"/>
  <c r="K118" i="12"/>
  <c r="H118" i="12"/>
  <c r="G118" i="12"/>
  <c r="P116" i="12"/>
  <c r="O116" i="12"/>
  <c r="P115" i="12"/>
  <c r="O115" i="12"/>
  <c r="Q113" i="12"/>
  <c r="N105" i="12"/>
  <c r="M105" i="12"/>
  <c r="L105" i="12"/>
  <c r="K105" i="12"/>
  <c r="J105" i="12"/>
  <c r="I105" i="12"/>
  <c r="H105" i="12"/>
  <c r="G105" i="12"/>
  <c r="P104" i="12"/>
  <c r="P105" i="12" s="1"/>
  <c r="O104" i="12"/>
  <c r="O105" i="12" s="1"/>
  <c r="G103" i="12"/>
  <c r="O102" i="12"/>
  <c r="O103" i="12" s="1"/>
  <c r="H102" i="12"/>
  <c r="H103" i="12" s="1"/>
  <c r="N101" i="12"/>
  <c r="M101" i="12"/>
  <c r="L101" i="12"/>
  <c r="K101" i="12"/>
  <c r="J101" i="12"/>
  <c r="I101" i="12"/>
  <c r="G101" i="12"/>
  <c r="F101" i="12"/>
  <c r="F112" i="12" s="1"/>
  <c r="E101" i="12"/>
  <c r="E112" i="12" s="1"/>
  <c r="P100" i="12"/>
  <c r="O100" i="12"/>
  <c r="O99" i="12"/>
  <c r="H99" i="12"/>
  <c r="P99" i="12" s="1"/>
  <c r="N98" i="12"/>
  <c r="M98" i="12"/>
  <c r="L98" i="12"/>
  <c r="K98" i="12"/>
  <c r="J98" i="12"/>
  <c r="I98" i="12"/>
  <c r="H98" i="12"/>
  <c r="G98" i="12"/>
  <c r="P97" i="12"/>
  <c r="O97" i="12"/>
  <c r="P96" i="12"/>
  <c r="O96" i="12"/>
  <c r="N95" i="12"/>
  <c r="M95" i="12"/>
  <c r="L95" i="12"/>
  <c r="K95" i="12"/>
  <c r="J95" i="12"/>
  <c r="I95" i="12"/>
  <c r="H95" i="12"/>
  <c r="G95" i="12"/>
  <c r="P94" i="12"/>
  <c r="O94" i="12"/>
  <c r="O95" i="12" s="1"/>
  <c r="N93" i="12"/>
  <c r="M93" i="12"/>
  <c r="L93" i="12"/>
  <c r="K93" i="12"/>
  <c r="J93" i="12"/>
  <c r="I93" i="12"/>
  <c r="H93" i="12"/>
  <c r="G93" i="12"/>
  <c r="P92" i="12"/>
  <c r="O92" i="12"/>
  <c r="P91" i="12"/>
  <c r="O91" i="12"/>
  <c r="P90" i="12"/>
  <c r="O90" i="12"/>
  <c r="N89" i="12"/>
  <c r="M89" i="12"/>
  <c r="L89" i="12"/>
  <c r="K89" i="12"/>
  <c r="J89" i="12"/>
  <c r="I89" i="12"/>
  <c r="H89" i="12"/>
  <c r="G89" i="12"/>
  <c r="P88" i="12"/>
  <c r="P89" i="12" s="1"/>
  <c r="O88" i="12"/>
  <c r="O89" i="12" s="1"/>
  <c r="N87" i="12"/>
  <c r="M87" i="12"/>
  <c r="L87" i="12"/>
  <c r="K87" i="12"/>
  <c r="J87" i="12"/>
  <c r="I87" i="12"/>
  <c r="H87" i="12"/>
  <c r="G87" i="12"/>
  <c r="P86" i="12"/>
  <c r="O86" i="12"/>
  <c r="P85" i="12"/>
  <c r="O85" i="12"/>
  <c r="N84" i="12"/>
  <c r="M84" i="12"/>
  <c r="L84" i="12"/>
  <c r="K84" i="12"/>
  <c r="J84" i="12"/>
  <c r="I84" i="12"/>
  <c r="H84" i="12"/>
  <c r="G84" i="12"/>
  <c r="P83" i="12"/>
  <c r="P84" i="12" s="1"/>
  <c r="O83" i="12"/>
  <c r="O84" i="12" s="1"/>
  <c r="N82" i="12"/>
  <c r="M82" i="12"/>
  <c r="L82" i="12"/>
  <c r="K82" i="12"/>
  <c r="J82" i="12"/>
  <c r="J112" i="12" s="1"/>
  <c r="I82" i="12"/>
  <c r="I112" i="12" s="1"/>
  <c r="H82" i="12"/>
  <c r="G82" i="12"/>
  <c r="P81" i="12"/>
  <c r="P82" i="12" s="1"/>
  <c r="O81" i="12"/>
  <c r="O82" i="12" s="1"/>
  <c r="H54" i="12"/>
  <c r="G54" i="12"/>
  <c r="P47" i="12"/>
  <c r="O47" i="12"/>
  <c r="P46" i="12"/>
  <c r="O46" i="12"/>
  <c r="P45" i="12"/>
  <c r="O45" i="12"/>
  <c r="P44" i="12"/>
  <c r="O44" i="12"/>
  <c r="P43" i="12"/>
  <c r="O43" i="12"/>
  <c r="P42" i="12"/>
  <c r="O42" i="12"/>
  <c r="N41" i="12"/>
  <c r="M41" i="12"/>
  <c r="L41" i="12"/>
  <c r="K41" i="12"/>
  <c r="H41" i="12"/>
  <c r="H78" i="12" s="1"/>
  <c r="G41" i="12"/>
  <c r="P33" i="12"/>
  <c r="O33" i="12"/>
  <c r="P32" i="12"/>
  <c r="O32" i="12"/>
  <c r="P31" i="12"/>
  <c r="O31" i="12"/>
  <c r="P30" i="12"/>
  <c r="O30" i="12"/>
  <c r="P29" i="12"/>
  <c r="O29" i="12"/>
  <c r="P28" i="12"/>
  <c r="O28" i="12"/>
  <c r="P27" i="12"/>
  <c r="O27" i="12"/>
  <c r="P26" i="12"/>
  <c r="O26" i="12"/>
  <c r="P25" i="12"/>
  <c r="O25" i="12"/>
  <c r="N24" i="12"/>
  <c r="M24" i="12"/>
  <c r="L24" i="12"/>
  <c r="L78" i="12" s="1"/>
  <c r="K24" i="12"/>
  <c r="K78" i="12" s="1"/>
  <c r="G24" i="12"/>
  <c r="F24" i="12"/>
  <c r="F78" i="12" s="1"/>
  <c r="E24" i="12"/>
  <c r="E78" i="12" s="1"/>
  <c r="P14" i="12"/>
  <c r="O14" i="12"/>
  <c r="P13" i="12"/>
  <c r="O13" i="12"/>
  <c r="P12" i="12"/>
  <c r="O12" i="12"/>
  <c r="P11" i="12"/>
  <c r="O11" i="12"/>
  <c r="P10" i="12"/>
  <c r="O10" i="12"/>
  <c r="P9" i="12"/>
  <c r="O9" i="12"/>
  <c r="P8" i="12"/>
  <c r="O8" i="12"/>
  <c r="P7" i="12"/>
  <c r="O7" i="12"/>
  <c r="P6" i="12"/>
  <c r="O6" i="12"/>
  <c r="P5" i="12"/>
  <c r="O5" i="12"/>
  <c r="P118" i="12" l="1"/>
  <c r="N129" i="12"/>
  <c r="G78" i="12"/>
  <c r="F131" i="12"/>
  <c r="J131" i="12"/>
  <c r="J134" i="12" s="1"/>
  <c r="O118" i="12"/>
  <c r="O129" i="12" s="1"/>
  <c r="O98" i="12"/>
  <c r="O112" i="12" s="1"/>
  <c r="H129" i="12"/>
  <c r="P98" i="12"/>
  <c r="O101" i="12"/>
  <c r="O87" i="12"/>
  <c r="O41" i="12"/>
  <c r="L129" i="12"/>
  <c r="G112" i="12"/>
  <c r="K112" i="12"/>
  <c r="O93" i="12"/>
  <c r="O54" i="12"/>
  <c r="P54" i="12"/>
  <c r="P41" i="12"/>
  <c r="M78" i="12"/>
  <c r="O24" i="12"/>
  <c r="P24" i="12"/>
  <c r="L112" i="12"/>
  <c r="P87" i="12"/>
  <c r="P93" i="12"/>
  <c r="G129" i="12"/>
  <c r="K129" i="12"/>
  <c r="M129" i="12"/>
  <c r="N78" i="12"/>
  <c r="M112" i="12"/>
  <c r="N112" i="12"/>
  <c r="P101" i="12"/>
  <c r="P95" i="12"/>
  <c r="H101" i="12"/>
  <c r="H112" i="12" s="1"/>
  <c r="P102" i="12"/>
  <c r="P140" i="12" s="1"/>
  <c r="P120" i="12"/>
  <c r="Q103" i="11"/>
  <c r="Q104" i="11"/>
  <c r="P129" i="12" l="1"/>
  <c r="Q129" i="12" s="1"/>
  <c r="P78" i="12"/>
  <c r="Q78" i="12" s="1"/>
  <c r="O78" i="12"/>
  <c r="H131" i="12"/>
  <c r="N131" i="12"/>
  <c r="L131" i="12"/>
  <c r="P103" i="12"/>
  <c r="P112" i="12" s="1"/>
  <c r="H210" i="11"/>
  <c r="H208" i="11"/>
  <c r="H207" i="11"/>
  <c r="N203" i="11"/>
  <c r="M203" i="11"/>
  <c r="L203" i="11"/>
  <c r="K203" i="11"/>
  <c r="J203" i="11"/>
  <c r="I203" i="11"/>
  <c r="H203" i="11"/>
  <c r="G203" i="11"/>
  <c r="F203" i="11"/>
  <c r="E203" i="11"/>
  <c r="P202" i="11"/>
  <c r="P203" i="11" s="1"/>
  <c r="O202" i="11"/>
  <c r="O203" i="11" s="1"/>
  <c r="N201" i="11"/>
  <c r="M201" i="11"/>
  <c r="L201" i="11"/>
  <c r="K201" i="11"/>
  <c r="J201" i="11"/>
  <c r="I201" i="11"/>
  <c r="H201" i="11"/>
  <c r="G201" i="11"/>
  <c r="F201" i="11"/>
  <c r="E201" i="11"/>
  <c r="P200" i="11"/>
  <c r="P201" i="11" s="1"/>
  <c r="O200" i="11"/>
  <c r="O201" i="11" s="1"/>
  <c r="N199" i="11"/>
  <c r="M199" i="11"/>
  <c r="L199" i="11"/>
  <c r="K199" i="11"/>
  <c r="J199" i="11"/>
  <c r="I199" i="11"/>
  <c r="H199" i="11"/>
  <c r="G199" i="11"/>
  <c r="F199" i="11"/>
  <c r="E199" i="11"/>
  <c r="P198" i="11"/>
  <c r="P199" i="11" s="1"/>
  <c r="O198" i="11"/>
  <c r="O199" i="11" s="1"/>
  <c r="N197" i="11"/>
  <c r="M197" i="11"/>
  <c r="L197" i="11"/>
  <c r="K197" i="11"/>
  <c r="J197" i="11"/>
  <c r="I197" i="11"/>
  <c r="H197" i="11"/>
  <c r="G197" i="11"/>
  <c r="F197" i="11"/>
  <c r="E197" i="11"/>
  <c r="P196" i="11"/>
  <c r="P197" i="11" s="1"/>
  <c r="O196" i="11"/>
  <c r="O197" i="11" s="1"/>
  <c r="N195" i="11"/>
  <c r="M195" i="11"/>
  <c r="L195" i="11"/>
  <c r="K195" i="11"/>
  <c r="J195" i="11"/>
  <c r="I195" i="11"/>
  <c r="H195" i="11"/>
  <c r="G195" i="11"/>
  <c r="P194" i="11"/>
  <c r="P195" i="11" s="1"/>
  <c r="O194" i="11"/>
  <c r="O195" i="11" s="1"/>
  <c r="N193" i="11"/>
  <c r="M193" i="11"/>
  <c r="L193" i="11"/>
  <c r="K193" i="11"/>
  <c r="J193" i="11"/>
  <c r="I193" i="11"/>
  <c r="H193" i="11"/>
  <c r="G193" i="11"/>
  <c r="F193" i="11"/>
  <c r="F204" i="11" s="1"/>
  <c r="F6" i="11" s="1"/>
  <c r="E193" i="11"/>
  <c r="E204" i="11" s="1"/>
  <c r="E6" i="11" s="1"/>
  <c r="P192" i="11"/>
  <c r="O192" i="11"/>
  <c r="P191" i="11"/>
  <c r="O191" i="11"/>
  <c r="P190" i="11"/>
  <c r="O190" i="11"/>
  <c r="P189" i="11"/>
  <c r="O189" i="11"/>
  <c r="N185" i="11"/>
  <c r="M185" i="11"/>
  <c r="L185" i="11"/>
  <c r="K185" i="11"/>
  <c r="J185" i="11"/>
  <c r="I185" i="11"/>
  <c r="H185" i="11"/>
  <c r="G185" i="11"/>
  <c r="P184" i="11"/>
  <c r="O184" i="11"/>
  <c r="P183" i="11"/>
  <c r="P185" i="11" s="1"/>
  <c r="O183" i="11"/>
  <c r="O185" i="11" s="1"/>
  <c r="N182" i="11"/>
  <c r="M182" i="11"/>
  <c r="L182" i="11"/>
  <c r="K182" i="11"/>
  <c r="J182" i="11"/>
  <c r="I182" i="11"/>
  <c r="H182" i="11"/>
  <c r="G182" i="11"/>
  <c r="P181" i="11"/>
  <c r="O181" i="11"/>
  <c r="P180" i="11"/>
  <c r="O180" i="11"/>
  <c r="N179" i="11"/>
  <c r="M179" i="11"/>
  <c r="L179" i="11"/>
  <c r="K179" i="11"/>
  <c r="J179" i="11"/>
  <c r="I179" i="11"/>
  <c r="H179" i="11"/>
  <c r="G179" i="11"/>
  <c r="P178" i="11"/>
  <c r="P179" i="11" s="1"/>
  <c r="O178" i="11"/>
  <c r="O179" i="11" s="1"/>
  <c r="N177" i="11"/>
  <c r="M177" i="11"/>
  <c r="L177" i="11"/>
  <c r="K177" i="11"/>
  <c r="J177" i="11"/>
  <c r="I177" i="11"/>
  <c r="H177" i="11"/>
  <c r="G177" i="11"/>
  <c r="F177" i="11"/>
  <c r="E177" i="11"/>
  <c r="P176" i="11"/>
  <c r="O176" i="11"/>
  <c r="P175" i="11"/>
  <c r="O175" i="11"/>
  <c r="P174" i="11"/>
  <c r="O174" i="11"/>
  <c r="P173" i="11"/>
  <c r="O173" i="11"/>
  <c r="P172" i="11"/>
  <c r="O172" i="11"/>
  <c r="N171" i="11"/>
  <c r="M171" i="11"/>
  <c r="L171" i="11"/>
  <c r="K171" i="11"/>
  <c r="J171" i="11"/>
  <c r="I171" i="11"/>
  <c r="H171" i="11"/>
  <c r="G171" i="11"/>
  <c r="P170" i="11"/>
  <c r="O170" i="11"/>
  <c r="P169" i="11"/>
  <c r="O169" i="11"/>
  <c r="P168" i="11"/>
  <c r="O168" i="11"/>
  <c r="N167" i="11"/>
  <c r="M167" i="11"/>
  <c r="L167" i="11"/>
  <c r="K167" i="11"/>
  <c r="J167" i="11"/>
  <c r="I167" i="11"/>
  <c r="H167" i="11"/>
  <c r="G167" i="11"/>
  <c r="P166" i="11"/>
  <c r="P167" i="11" s="1"/>
  <c r="O166" i="11"/>
  <c r="O167" i="11" s="1"/>
  <c r="N165" i="11"/>
  <c r="M165" i="11"/>
  <c r="L165" i="11"/>
  <c r="K165" i="11"/>
  <c r="J165" i="11"/>
  <c r="I165" i="11"/>
  <c r="H165" i="11"/>
  <c r="G165" i="11"/>
  <c r="P164" i="11"/>
  <c r="O164" i="11"/>
  <c r="P163" i="11"/>
  <c r="O163" i="11"/>
  <c r="N162" i="11"/>
  <c r="M162" i="11"/>
  <c r="L162" i="11"/>
  <c r="K162" i="11"/>
  <c r="J162" i="11"/>
  <c r="I162" i="11"/>
  <c r="H162" i="11"/>
  <c r="G162" i="11"/>
  <c r="P161" i="11"/>
  <c r="O161" i="11"/>
  <c r="P160" i="11"/>
  <c r="O160" i="11"/>
  <c r="N159" i="11"/>
  <c r="M159" i="11"/>
  <c r="L159" i="11"/>
  <c r="K159" i="11"/>
  <c r="J159" i="11"/>
  <c r="I159" i="11"/>
  <c r="H159" i="11"/>
  <c r="G159" i="11"/>
  <c r="P158" i="11"/>
  <c r="P159" i="11" s="1"/>
  <c r="O158" i="11"/>
  <c r="O159" i="11" s="1"/>
  <c r="N157" i="11"/>
  <c r="M157" i="11"/>
  <c r="L157" i="11"/>
  <c r="K157" i="11"/>
  <c r="J157" i="11"/>
  <c r="I157" i="11"/>
  <c r="H157" i="11"/>
  <c r="G157" i="11"/>
  <c r="P156" i="11"/>
  <c r="P157" i="11" s="1"/>
  <c r="O156" i="11"/>
  <c r="O157" i="11" s="1"/>
  <c r="N155" i="11"/>
  <c r="M155" i="11"/>
  <c r="L155" i="11"/>
  <c r="K155" i="11"/>
  <c r="J155" i="11"/>
  <c r="I155" i="11"/>
  <c r="H155" i="11"/>
  <c r="G155" i="11"/>
  <c r="P154" i="11"/>
  <c r="P155" i="11" s="1"/>
  <c r="O155" i="11"/>
  <c r="N153" i="11"/>
  <c r="M153" i="11"/>
  <c r="L153" i="11"/>
  <c r="K153" i="11"/>
  <c r="J153" i="11"/>
  <c r="I153" i="11"/>
  <c r="H153" i="11"/>
  <c r="G153" i="11"/>
  <c r="F153" i="11"/>
  <c r="F186" i="11" s="1"/>
  <c r="F5" i="11" s="1"/>
  <c r="E153" i="11"/>
  <c r="E186" i="11" s="1"/>
  <c r="E5" i="11" s="1"/>
  <c r="P152" i="11"/>
  <c r="O152" i="11"/>
  <c r="P151" i="11"/>
  <c r="O151" i="11"/>
  <c r="P150" i="11"/>
  <c r="O150" i="11"/>
  <c r="N149" i="11"/>
  <c r="M149" i="11"/>
  <c r="L149" i="11"/>
  <c r="K149" i="11"/>
  <c r="J149" i="11"/>
  <c r="I149" i="11"/>
  <c r="H149" i="11"/>
  <c r="G149" i="11"/>
  <c r="P148" i="11"/>
  <c r="O148" i="11"/>
  <c r="P147" i="11"/>
  <c r="O147" i="11"/>
  <c r="N146" i="11"/>
  <c r="M146" i="11"/>
  <c r="L146" i="11"/>
  <c r="K146" i="11"/>
  <c r="J146" i="11"/>
  <c r="I146" i="11"/>
  <c r="H146" i="11"/>
  <c r="G146" i="11"/>
  <c r="P145" i="11"/>
  <c r="O145" i="11"/>
  <c r="P144" i="11"/>
  <c r="O144" i="11"/>
  <c r="P143" i="11"/>
  <c r="O143" i="11"/>
  <c r="P142" i="11"/>
  <c r="O142" i="11"/>
  <c r="P141" i="11"/>
  <c r="O141" i="11"/>
  <c r="N140" i="11"/>
  <c r="M140" i="11"/>
  <c r="L140" i="11"/>
  <c r="K140" i="11"/>
  <c r="J140" i="11"/>
  <c r="I140" i="11"/>
  <c r="H140" i="11"/>
  <c r="G140" i="11"/>
  <c r="Q139" i="11"/>
  <c r="P139" i="11"/>
  <c r="O139" i="11"/>
  <c r="Q138" i="11"/>
  <c r="P138" i="11"/>
  <c r="O138" i="11"/>
  <c r="P137" i="11"/>
  <c r="O137" i="11"/>
  <c r="N136" i="11"/>
  <c r="M136" i="11"/>
  <c r="L136" i="11"/>
  <c r="K136" i="11"/>
  <c r="J136" i="11"/>
  <c r="I136" i="11"/>
  <c r="H136" i="11"/>
  <c r="G136" i="11"/>
  <c r="P135" i="11"/>
  <c r="O135" i="11"/>
  <c r="P134" i="11"/>
  <c r="O134" i="11"/>
  <c r="P133" i="11"/>
  <c r="O133" i="11"/>
  <c r="P132" i="11"/>
  <c r="O132" i="11"/>
  <c r="P131" i="11"/>
  <c r="O131" i="11"/>
  <c r="P130" i="11"/>
  <c r="O130" i="11"/>
  <c r="P129" i="11"/>
  <c r="O129" i="11"/>
  <c r="P128" i="11"/>
  <c r="O128" i="11"/>
  <c r="P127" i="11"/>
  <c r="O127" i="11"/>
  <c r="N126" i="11"/>
  <c r="M126" i="11"/>
  <c r="L126" i="11"/>
  <c r="K126" i="11"/>
  <c r="J126" i="11"/>
  <c r="I126" i="11"/>
  <c r="H126" i="11"/>
  <c r="G126" i="11"/>
  <c r="P125" i="11"/>
  <c r="O125" i="11"/>
  <c r="P124" i="11"/>
  <c r="O124" i="11"/>
  <c r="P123" i="11"/>
  <c r="O123" i="11"/>
  <c r="P122" i="11"/>
  <c r="O122" i="11"/>
  <c r="P121" i="11"/>
  <c r="O121" i="11"/>
  <c r="P120" i="11"/>
  <c r="O120" i="11"/>
  <c r="P119" i="11"/>
  <c r="O119" i="11"/>
  <c r="P118" i="11"/>
  <c r="O118" i="11"/>
  <c r="P117" i="11"/>
  <c r="O117" i="11"/>
  <c r="P116" i="11"/>
  <c r="O116" i="11"/>
  <c r="N115" i="11"/>
  <c r="M115" i="11"/>
  <c r="L115" i="11"/>
  <c r="K115" i="11"/>
  <c r="J115" i="11"/>
  <c r="I115" i="11"/>
  <c r="H115" i="11"/>
  <c r="G115" i="11"/>
  <c r="P114" i="11"/>
  <c r="P115" i="11" s="1"/>
  <c r="O114" i="11"/>
  <c r="O115" i="11" s="1"/>
  <c r="N113" i="11"/>
  <c r="M113" i="11"/>
  <c r="L113" i="11"/>
  <c r="K113" i="11"/>
  <c r="J113" i="11"/>
  <c r="I113" i="11"/>
  <c r="H113" i="11"/>
  <c r="G113" i="11"/>
  <c r="P112" i="11"/>
  <c r="O112" i="11"/>
  <c r="P111" i="11"/>
  <c r="O111" i="11"/>
  <c r="P110" i="11"/>
  <c r="O110" i="11"/>
  <c r="P109" i="11"/>
  <c r="O109" i="11"/>
  <c r="N108" i="11"/>
  <c r="M108" i="11"/>
  <c r="L108" i="11"/>
  <c r="K108" i="11"/>
  <c r="J108" i="11"/>
  <c r="I108" i="11"/>
  <c r="H108" i="11"/>
  <c r="G108" i="11"/>
  <c r="P107" i="11"/>
  <c r="O107" i="11"/>
  <c r="P106" i="11"/>
  <c r="O106" i="11"/>
  <c r="P105" i="11"/>
  <c r="O105" i="11"/>
  <c r="P104" i="11"/>
  <c r="O104" i="11"/>
  <c r="P103" i="11"/>
  <c r="O103" i="11"/>
  <c r="P102" i="11"/>
  <c r="O102" i="11"/>
  <c r="N101" i="11"/>
  <c r="M101" i="11"/>
  <c r="L101" i="11"/>
  <c r="K101" i="11"/>
  <c r="J101" i="11"/>
  <c r="I101" i="11"/>
  <c r="H101" i="11"/>
  <c r="G101" i="11"/>
  <c r="P100" i="11"/>
  <c r="O100" i="11"/>
  <c r="P99" i="11"/>
  <c r="O99" i="11"/>
  <c r="P98" i="11"/>
  <c r="O98" i="11"/>
  <c r="P97" i="11"/>
  <c r="O97" i="11"/>
  <c r="P82" i="11"/>
  <c r="O82" i="11"/>
  <c r="P81" i="11"/>
  <c r="O81" i="11"/>
  <c r="P80" i="11"/>
  <c r="O80" i="11"/>
  <c r="J79" i="11"/>
  <c r="P79" i="11" s="1"/>
  <c r="O79" i="11"/>
  <c r="P78" i="11"/>
  <c r="O78" i="11"/>
  <c r="P77" i="11"/>
  <c r="O77" i="11"/>
  <c r="P76" i="11"/>
  <c r="O76" i="11"/>
  <c r="P75" i="11"/>
  <c r="O75" i="11"/>
  <c r="P74" i="11"/>
  <c r="O74" i="11"/>
  <c r="P73" i="11"/>
  <c r="O73" i="11"/>
  <c r="P72" i="11"/>
  <c r="O72" i="11"/>
  <c r="P71" i="11"/>
  <c r="O71" i="11"/>
  <c r="P70" i="11"/>
  <c r="O70" i="11"/>
  <c r="J69" i="11"/>
  <c r="I69" i="11"/>
  <c r="P68" i="11"/>
  <c r="P69" i="11" s="1"/>
  <c r="O68" i="11"/>
  <c r="O69" i="11" s="1"/>
  <c r="J67" i="11"/>
  <c r="I67" i="11"/>
  <c r="H67" i="11"/>
  <c r="G67" i="11"/>
  <c r="P66" i="11"/>
  <c r="O66" i="11"/>
  <c r="P65" i="11"/>
  <c r="O65" i="11"/>
  <c r="P64" i="11"/>
  <c r="O64" i="11"/>
  <c r="P63" i="11"/>
  <c r="O63" i="11"/>
  <c r="P62" i="11"/>
  <c r="O62" i="11"/>
  <c r="P61" i="11"/>
  <c r="O61" i="11"/>
  <c r="P60" i="11"/>
  <c r="O60" i="11"/>
  <c r="P59" i="11"/>
  <c r="O59" i="11"/>
  <c r="P58" i="11"/>
  <c r="O58" i="11"/>
  <c r="P57" i="11"/>
  <c r="O57" i="11"/>
  <c r="P56" i="11"/>
  <c r="O56" i="11"/>
  <c r="P55" i="11"/>
  <c r="O55" i="11"/>
  <c r="N54" i="11"/>
  <c r="M54" i="11"/>
  <c r="L54" i="11"/>
  <c r="K54" i="11"/>
  <c r="J54" i="11"/>
  <c r="I54" i="11"/>
  <c r="H54" i="11"/>
  <c r="G54" i="11"/>
  <c r="P53" i="11"/>
  <c r="O53" i="11"/>
  <c r="P52" i="11"/>
  <c r="O52" i="11"/>
  <c r="P51" i="11"/>
  <c r="O51" i="11"/>
  <c r="P50" i="11"/>
  <c r="O50" i="11"/>
  <c r="P49" i="11"/>
  <c r="O49" i="11"/>
  <c r="P48" i="11"/>
  <c r="O48" i="11"/>
  <c r="P47" i="11"/>
  <c r="O47" i="11"/>
  <c r="P46" i="11"/>
  <c r="O46" i="11"/>
  <c r="P45" i="11"/>
  <c r="O45" i="11"/>
  <c r="P44" i="11"/>
  <c r="O44" i="11"/>
  <c r="P43" i="11"/>
  <c r="O43" i="11"/>
  <c r="P42" i="11"/>
  <c r="O42" i="11"/>
  <c r="P41" i="11"/>
  <c r="O41" i="11"/>
  <c r="P40" i="11"/>
  <c r="O40" i="11"/>
  <c r="P39" i="11"/>
  <c r="O39" i="11"/>
  <c r="P38" i="11"/>
  <c r="O38" i="11"/>
  <c r="N37" i="11"/>
  <c r="N93" i="11" s="1"/>
  <c r="N4" i="11" s="1"/>
  <c r="M37" i="11"/>
  <c r="M93" i="11" s="1"/>
  <c r="M4" i="11" s="1"/>
  <c r="L37" i="11"/>
  <c r="K37" i="11"/>
  <c r="K93" i="11" s="1"/>
  <c r="K4" i="11" s="1"/>
  <c r="J37" i="11"/>
  <c r="J93" i="11" s="1"/>
  <c r="J4" i="11" s="1"/>
  <c r="I37" i="11"/>
  <c r="I93" i="11" s="1"/>
  <c r="I4" i="11" s="1"/>
  <c r="H37" i="11"/>
  <c r="G37" i="11"/>
  <c r="G93" i="11" s="1"/>
  <c r="G4" i="11" s="1"/>
  <c r="F37" i="11"/>
  <c r="F93" i="11" s="1"/>
  <c r="F4" i="11" s="1"/>
  <c r="E37" i="11"/>
  <c r="E93" i="11" s="1"/>
  <c r="E4" i="11" s="1"/>
  <c r="P36" i="11"/>
  <c r="O36" i="11"/>
  <c r="P35" i="11"/>
  <c r="O35" i="11"/>
  <c r="P34" i="11"/>
  <c r="O34" i="11"/>
  <c r="P33" i="11"/>
  <c r="O33" i="11"/>
  <c r="P32" i="11"/>
  <c r="O32" i="11"/>
  <c r="P31" i="11"/>
  <c r="O31" i="11"/>
  <c r="P30" i="11"/>
  <c r="O30" i="11"/>
  <c r="P29" i="11"/>
  <c r="O29" i="11"/>
  <c r="P28" i="11"/>
  <c r="O28" i="11"/>
  <c r="P27" i="11"/>
  <c r="O27" i="11"/>
  <c r="P26" i="11"/>
  <c r="O26" i="11"/>
  <c r="P25" i="11"/>
  <c r="O25" i="11"/>
  <c r="P24" i="11"/>
  <c r="O24" i="11"/>
  <c r="P23" i="11"/>
  <c r="O23" i="11"/>
  <c r="P22" i="11"/>
  <c r="O22" i="11"/>
  <c r="P21" i="11"/>
  <c r="O21" i="11"/>
  <c r="P20" i="11"/>
  <c r="O20" i="11"/>
  <c r="P19" i="11"/>
  <c r="O19" i="11"/>
  <c r="P18" i="11"/>
  <c r="O18" i="11"/>
  <c r="P17" i="11"/>
  <c r="O17" i="11"/>
  <c r="P16" i="11"/>
  <c r="O16" i="11"/>
  <c r="P15" i="11"/>
  <c r="O15" i="11"/>
  <c r="P14" i="11"/>
  <c r="O14" i="11"/>
  <c r="P13" i="11"/>
  <c r="O13" i="11"/>
  <c r="P12" i="11"/>
  <c r="O12" i="11"/>
  <c r="O182" i="11" l="1"/>
  <c r="M204" i="11"/>
  <c r="M6" i="11" s="1"/>
  <c r="P193" i="11"/>
  <c r="P204" i="11" s="1"/>
  <c r="P6" i="11" s="1"/>
  <c r="N204" i="11"/>
  <c r="N6" i="11" s="1"/>
  <c r="I204" i="11"/>
  <c r="I6" i="11" s="1"/>
  <c r="J204" i="11"/>
  <c r="J6" i="11" s="1"/>
  <c r="Q112" i="12"/>
  <c r="F7" i="11"/>
  <c r="O193" i="11"/>
  <c r="O204" i="11" s="1"/>
  <c r="O6" i="11" s="1"/>
  <c r="O101" i="11"/>
  <c r="P126" i="11"/>
  <c r="O140" i="11"/>
  <c r="P177" i="11"/>
  <c r="H209" i="11"/>
  <c r="H212" i="11" s="1"/>
  <c r="O37" i="11"/>
  <c r="O54" i="11"/>
  <c r="O67" i="11"/>
  <c r="O83" i="11"/>
  <c r="O108" i="11"/>
  <c r="O136" i="11"/>
  <c r="O149" i="11"/>
  <c r="O153" i="11"/>
  <c r="O162" i="11"/>
  <c r="O165" i="11"/>
  <c r="P171" i="11"/>
  <c r="P182" i="11"/>
  <c r="P149" i="11"/>
  <c r="P153" i="11"/>
  <c r="P162" i="11"/>
  <c r="P165" i="11"/>
  <c r="O171" i="11"/>
  <c r="O177" i="11"/>
  <c r="P136" i="11"/>
  <c r="P54" i="11"/>
  <c r="P83" i="11"/>
  <c r="P101" i="11"/>
  <c r="P108" i="11"/>
  <c r="P113" i="11"/>
  <c r="P140" i="11"/>
  <c r="P131" i="12"/>
  <c r="Q131" i="12" s="1"/>
  <c r="O113" i="11"/>
  <c r="G204" i="11"/>
  <c r="G6" i="11" s="1"/>
  <c r="K204" i="11"/>
  <c r="K6" i="11" s="1"/>
  <c r="H204" i="11"/>
  <c r="H6" i="11" s="1"/>
  <c r="L204" i="11"/>
  <c r="L6" i="11" s="1"/>
  <c r="P146" i="11"/>
  <c r="O146" i="11"/>
  <c r="J186" i="11"/>
  <c r="N186" i="11"/>
  <c r="M186" i="11"/>
  <c r="M5" i="11" s="1"/>
  <c r="O126" i="11"/>
  <c r="H186" i="11"/>
  <c r="H5" i="11" s="1"/>
  <c r="L186" i="11"/>
  <c r="L5" i="11" s="1"/>
  <c r="I186" i="11"/>
  <c r="I5" i="11" s="1"/>
  <c r="G186" i="11"/>
  <c r="G5" i="11" s="1"/>
  <c r="K186" i="11"/>
  <c r="K5" i="11" s="1"/>
  <c r="P67" i="11"/>
  <c r="L93" i="11"/>
  <c r="L4" i="11" s="1"/>
  <c r="H93" i="11"/>
  <c r="H4" i="11" s="1"/>
  <c r="P37" i="11"/>
  <c r="F206" i="11"/>
  <c r="N170" i="3"/>
  <c r="M170" i="3"/>
  <c r="L170" i="3"/>
  <c r="K170" i="3"/>
  <c r="J170" i="3"/>
  <c r="I170" i="3"/>
  <c r="H170" i="3"/>
  <c r="G170" i="3"/>
  <c r="P169" i="3"/>
  <c r="O169" i="3"/>
  <c r="P168" i="3"/>
  <c r="O168" i="3"/>
  <c r="N167" i="3"/>
  <c r="M167" i="3"/>
  <c r="L167" i="3"/>
  <c r="K167" i="3"/>
  <c r="J167" i="3"/>
  <c r="I167" i="3"/>
  <c r="H167" i="3"/>
  <c r="G167" i="3"/>
  <c r="P166" i="3"/>
  <c r="O166" i="3"/>
  <c r="P165" i="3"/>
  <c r="P167" i="3" s="1"/>
  <c r="O165" i="3"/>
  <c r="N164" i="3"/>
  <c r="M164" i="3"/>
  <c r="L164" i="3"/>
  <c r="K164" i="3"/>
  <c r="J164" i="3"/>
  <c r="I164" i="3"/>
  <c r="H164" i="3"/>
  <c r="G164" i="3"/>
  <c r="P163" i="3"/>
  <c r="P164" i="3" s="1"/>
  <c r="O163" i="3"/>
  <c r="O164" i="3" s="1"/>
  <c r="J210" i="11" l="1"/>
  <c r="J206" i="11"/>
  <c r="J5" i="11"/>
  <c r="J7" i="11" s="1"/>
  <c r="N206" i="11"/>
  <c r="N5" i="11"/>
  <c r="N7" i="11" s="1"/>
  <c r="H7" i="11"/>
  <c r="L7" i="11"/>
  <c r="P93" i="11"/>
  <c r="P4" i="11" s="1"/>
  <c r="O93" i="11"/>
  <c r="H211" i="11"/>
  <c r="P186" i="11"/>
  <c r="P5" i="11" s="1"/>
  <c r="P138" i="12"/>
  <c r="P133" i="12"/>
  <c r="L206" i="11"/>
  <c r="O186" i="11"/>
  <c r="O5" i="11" s="1"/>
  <c r="H206" i="11"/>
  <c r="O167" i="3"/>
  <c r="O170" i="3"/>
  <c r="P170" i="3"/>
  <c r="O159" i="3"/>
  <c r="P159" i="3"/>
  <c r="O160" i="3"/>
  <c r="P160" i="3"/>
  <c r="N162" i="3"/>
  <c r="M162" i="3"/>
  <c r="L162" i="3"/>
  <c r="K162" i="3"/>
  <c r="J162" i="3"/>
  <c r="I162" i="3"/>
  <c r="H162" i="3"/>
  <c r="G162" i="3"/>
  <c r="F162" i="3"/>
  <c r="E162" i="3"/>
  <c r="P161" i="3"/>
  <c r="O161" i="3"/>
  <c r="P158" i="3"/>
  <c r="O158" i="3"/>
  <c r="P157" i="3"/>
  <c r="O157" i="3"/>
  <c r="O155" i="3"/>
  <c r="P155" i="3"/>
  <c r="I156" i="3"/>
  <c r="J156" i="3"/>
  <c r="N156" i="3"/>
  <c r="M156" i="3"/>
  <c r="L156" i="3"/>
  <c r="K156" i="3"/>
  <c r="H156" i="3"/>
  <c r="G156" i="3"/>
  <c r="P154" i="3"/>
  <c r="O154" i="3"/>
  <c r="P153" i="3"/>
  <c r="O153" i="3"/>
  <c r="R93" i="11" l="1"/>
  <c r="P7" i="11"/>
  <c r="Q93" i="11"/>
  <c r="O4" i="11"/>
  <c r="P206" i="11"/>
  <c r="O156" i="3"/>
  <c r="P156" i="3"/>
  <c r="P162" i="3"/>
  <c r="O162" i="3"/>
  <c r="N152" i="3"/>
  <c r="M152" i="3"/>
  <c r="L152" i="3"/>
  <c r="K152" i="3"/>
  <c r="J152" i="3"/>
  <c r="I152" i="3"/>
  <c r="H152" i="3"/>
  <c r="G152" i="3"/>
  <c r="P151" i="3"/>
  <c r="P152" i="3" s="1"/>
  <c r="O151" i="3"/>
  <c r="O152" i="3" s="1"/>
  <c r="N150" i="3" l="1"/>
  <c r="M150" i="3"/>
  <c r="L150" i="3"/>
  <c r="K150" i="3"/>
  <c r="J150" i="3"/>
  <c r="I150" i="3"/>
  <c r="H150" i="3"/>
  <c r="G150" i="3"/>
  <c r="P149" i="3"/>
  <c r="O149" i="3"/>
  <c r="P148" i="3"/>
  <c r="O148" i="3"/>
  <c r="O146" i="3"/>
  <c r="P146" i="3"/>
  <c r="I147" i="3"/>
  <c r="J147" i="3"/>
  <c r="J138" i="3"/>
  <c r="I138" i="3"/>
  <c r="O137" i="3"/>
  <c r="P137" i="3"/>
  <c r="I134" i="3"/>
  <c r="J134" i="3"/>
  <c r="O133" i="3"/>
  <c r="P133" i="3"/>
  <c r="P150" i="3" l="1"/>
  <c r="O150" i="3"/>
  <c r="O123" i="3" l="1"/>
  <c r="P123" i="3"/>
  <c r="O124" i="3"/>
  <c r="P124" i="3"/>
  <c r="J125" i="3"/>
  <c r="I125" i="3"/>
  <c r="Q124" i="3"/>
  <c r="Q123" i="3"/>
  <c r="N188" i="3" l="1"/>
  <c r="M188" i="3"/>
  <c r="L188" i="3"/>
  <c r="K188" i="3"/>
  <c r="J188" i="3"/>
  <c r="I188" i="3"/>
  <c r="H188" i="3"/>
  <c r="G188" i="3"/>
  <c r="F188" i="3"/>
  <c r="E188" i="3"/>
  <c r="P187" i="3"/>
  <c r="P188" i="3" s="1"/>
  <c r="O187" i="3"/>
  <c r="O188" i="3" s="1"/>
  <c r="J121" i="3"/>
  <c r="I121" i="3"/>
  <c r="O119" i="3"/>
  <c r="P119" i="3"/>
  <c r="O120" i="3"/>
  <c r="P120" i="3"/>
  <c r="O114" i="3" l="1"/>
  <c r="P114" i="3"/>
  <c r="O108" i="3"/>
  <c r="P108" i="3"/>
  <c r="O109" i="3"/>
  <c r="P109" i="3"/>
  <c r="O110" i="3"/>
  <c r="P110" i="3"/>
  <c r="J111" i="3"/>
  <c r="I111" i="3"/>
  <c r="O85" i="3"/>
  <c r="P85" i="3"/>
  <c r="Q89" i="3"/>
  <c r="O96" i="3"/>
  <c r="P96" i="3"/>
  <c r="O97" i="3"/>
  <c r="P97" i="3"/>
  <c r="J98" i="3" l="1"/>
  <c r="I98" i="3"/>
  <c r="O92" i="3" l="1"/>
  <c r="P92" i="3"/>
  <c r="O88" i="3"/>
  <c r="J93" i="3"/>
  <c r="I93" i="3"/>
  <c r="O176" i="3"/>
  <c r="P176" i="3"/>
  <c r="O177" i="3"/>
  <c r="P177" i="3"/>
  <c r="O66" i="3" l="1"/>
  <c r="P66" i="3"/>
  <c r="O67" i="3"/>
  <c r="P67" i="3"/>
  <c r="O68" i="3"/>
  <c r="P68" i="3"/>
  <c r="O69" i="3"/>
  <c r="P69" i="3"/>
  <c r="O70" i="3"/>
  <c r="P70" i="3"/>
  <c r="O71" i="3"/>
  <c r="P71" i="3"/>
  <c r="O72" i="3"/>
  <c r="P72" i="3"/>
  <c r="O73" i="3"/>
  <c r="P73" i="3"/>
  <c r="O75" i="3"/>
  <c r="P75" i="3"/>
  <c r="O76" i="3"/>
  <c r="P76" i="3"/>
  <c r="O77" i="3"/>
  <c r="P77" i="3"/>
  <c r="P65" i="3"/>
  <c r="O65" i="3"/>
  <c r="P63" i="3"/>
  <c r="P64" i="3" s="1"/>
  <c r="O63" i="3"/>
  <c r="O64" i="3" s="1"/>
  <c r="O56" i="3"/>
  <c r="P56" i="3"/>
  <c r="O57" i="3"/>
  <c r="P57" i="3"/>
  <c r="O58" i="3"/>
  <c r="P58" i="3"/>
  <c r="O59" i="3"/>
  <c r="P59" i="3"/>
  <c r="O60" i="3"/>
  <c r="P60" i="3"/>
  <c r="O61" i="3"/>
  <c r="P61" i="3"/>
  <c r="O42" i="3"/>
  <c r="P42" i="3"/>
  <c r="O43" i="3"/>
  <c r="P43" i="3"/>
  <c r="O44" i="3"/>
  <c r="P44" i="3"/>
  <c r="O45" i="3"/>
  <c r="P45" i="3"/>
  <c r="O46" i="3"/>
  <c r="P46" i="3"/>
  <c r="O47" i="3"/>
  <c r="P47" i="3"/>
  <c r="O48" i="3"/>
  <c r="P48" i="3"/>
  <c r="O19" i="3"/>
  <c r="O18" i="3"/>
  <c r="O6" i="3"/>
  <c r="O7" i="3"/>
  <c r="O8" i="3"/>
  <c r="O9" i="3"/>
  <c r="O10" i="3"/>
  <c r="O11" i="3"/>
  <c r="O12" i="3"/>
  <c r="O31" i="3"/>
  <c r="O22" i="3"/>
  <c r="P22" i="3"/>
  <c r="O23" i="3"/>
  <c r="P23" i="3"/>
  <c r="O24" i="3"/>
  <c r="P24" i="3"/>
  <c r="O25" i="3"/>
  <c r="P25" i="3"/>
  <c r="O26" i="3"/>
  <c r="P26" i="3"/>
  <c r="O27" i="3"/>
  <c r="P27" i="3"/>
  <c r="O28" i="3"/>
  <c r="P28" i="3"/>
  <c r="O29" i="3"/>
  <c r="P29" i="3"/>
  <c r="O30" i="3"/>
  <c r="P30" i="3"/>
  <c r="P31" i="3"/>
  <c r="J78" i="3"/>
  <c r="I78" i="3"/>
  <c r="J74" i="3"/>
  <c r="P74" i="3" s="1"/>
  <c r="I74" i="3"/>
  <c r="O74" i="3" s="1"/>
  <c r="J64" i="3"/>
  <c r="I64" i="3"/>
  <c r="J32" i="3"/>
  <c r="I32" i="3"/>
  <c r="J62" i="3"/>
  <c r="I62" i="3"/>
  <c r="J49" i="3"/>
  <c r="I49" i="3"/>
  <c r="I79" i="3" l="1"/>
  <c r="J79" i="3"/>
  <c r="P78" i="3"/>
  <c r="O78" i="3"/>
  <c r="I178" i="3"/>
  <c r="J178" i="3"/>
  <c r="N186" i="3"/>
  <c r="M186" i="3"/>
  <c r="L186" i="3"/>
  <c r="K186" i="3"/>
  <c r="J186" i="3"/>
  <c r="I186" i="3"/>
  <c r="H186" i="3"/>
  <c r="G186" i="3"/>
  <c r="F186" i="3"/>
  <c r="E186" i="3"/>
  <c r="P185" i="3"/>
  <c r="P186" i="3" s="1"/>
  <c r="O185" i="3"/>
  <c r="O186" i="3" s="1"/>
  <c r="N184" i="3"/>
  <c r="M184" i="3"/>
  <c r="L184" i="3"/>
  <c r="K184" i="3"/>
  <c r="J184" i="3"/>
  <c r="I184" i="3"/>
  <c r="H184" i="3"/>
  <c r="G184" i="3"/>
  <c r="F184" i="3"/>
  <c r="E184" i="3"/>
  <c r="P183" i="3"/>
  <c r="P184" i="3" s="1"/>
  <c r="O183" i="3"/>
  <c r="O184" i="3" s="1"/>
  <c r="J182" i="3"/>
  <c r="I182" i="3"/>
  <c r="F182" i="3"/>
  <c r="E182" i="3"/>
  <c r="N182" i="3"/>
  <c r="M182" i="3"/>
  <c r="L182" i="3"/>
  <c r="K182" i="3"/>
  <c r="H182" i="3"/>
  <c r="G182" i="3"/>
  <c r="P181" i="3"/>
  <c r="P182" i="3" s="1"/>
  <c r="O181" i="3"/>
  <c r="O182" i="3" s="1"/>
  <c r="O175" i="3" l="1"/>
  <c r="P175" i="3"/>
  <c r="P174" i="3"/>
  <c r="O174" i="3"/>
  <c r="F178" i="3"/>
  <c r="F189" i="3" s="1"/>
  <c r="E178" i="3"/>
  <c r="E189" i="3" s="1"/>
  <c r="O136" i="3"/>
  <c r="P136" i="3"/>
  <c r="P135" i="3"/>
  <c r="O135" i="3"/>
  <c r="F138" i="3"/>
  <c r="F171" i="3" s="1"/>
  <c r="E138" i="3"/>
  <c r="E171" i="3" s="1"/>
  <c r="O20" i="3"/>
  <c r="P20" i="3"/>
  <c r="O21" i="3"/>
  <c r="P21" i="3"/>
  <c r="P19" i="3"/>
  <c r="F32" i="3"/>
  <c r="F79" i="3" s="1"/>
  <c r="E32" i="3"/>
  <c r="E79" i="3" s="1"/>
  <c r="O138" i="3" l="1"/>
  <c r="P138" i="3"/>
  <c r="O178" i="3"/>
  <c r="F191" i="3"/>
  <c r="P178" i="3"/>
  <c r="Q72" i="10"/>
  <c r="Q70" i="10"/>
  <c r="M69" i="10"/>
  <c r="N68" i="10"/>
  <c r="M68" i="10"/>
  <c r="L68" i="10"/>
  <c r="K68" i="10"/>
  <c r="J68" i="10"/>
  <c r="I68" i="10"/>
  <c r="H68" i="10"/>
  <c r="G68" i="10"/>
  <c r="P67" i="10"/>
  <c r="O67" i="10"/>
  <c r="O68" i="10" s="1"/>
  <c r="N66" i="10"/>
  <c r="N69" i="10" s="1"/>
  <c r="M66" i="10"/>
  <c r="L66" i="10"/>
  <c r="L69" i="10" s="1"/>
  <c r="K66" i="10"/>
  <c r="K69" i="10" s="1"/>
  <c r="J66" i="10"/>
  <c r="I66" i="10"/>
  <c r="I69" i="10" s="1"/>
  <c r="H66" i="10"/>
  <c r="H69" i="10" s="1"/>
  <c r="G66" i="10"/>
  <c r="G69" i="10" s="1"/>
  <c r="P65" i="10"/>
  <c r="O65" i="10"/>
  <c r="P64" i="10"/>
  <c r="P66" i="10" s="1"/>
  <c r="O64" i="10"/>
  <c r="O66" i="10" s="1"/>
  <c r="O69" i="10" s="1"/>
  <c r="Q62" i="10"/>
  <c r="N60" i="10"/>
  <c r="M60" i="10"/>
  <c r="L60" i="10"/>
  <c r="K60" i="10"/>
  <c r="J60" i="10"/>
  <c r="I60" i="10"/>
  <c r="H60" i="10"/>
  <c r="G60" i="10"/>
  <c r="P59" i="10"/>
  <c r="O59" i="10"/>
  <c r="O60" i="10" s="1"/>
  <c r="G58" i="10"/>
  <c r="P57" i="10"/>
  <c r="O57" i="10"/>
  <c r="O58" i="10" s="1"/>
  <c r="H57" i="10"/>
  <c r="H58" i="10" s="1"/>
  <c r="N56" i="10"/>
  <c r="M56" i="10"/>
  <c r="L56" i="10"/>
  <c r="K56" i="10"/>
  <c r="J56" i="10"/>
  <c r="I56" i="10"/>
  <c r="G56" i="10"/>
  <c r="F56" i="10"/>
  <c r="E56" i="10"/>
  <c r="P55" i="10"/>
  <c r="O55" i="10"/>
  <c r="P54" i="10"/>
  <c r="O54" i="10"/>
  <c r="O56" i="10" s="1"/>
  <c r="H54" i="10"/>
  <c r="H56" i="10" s="1"/>
  <c r="N53" i="10"/>
  <c r="M53" i="10"/>
  <c r="L53" i="10"/>
  <c r="K53" i="10"/>
  <c r="J53" i="10"/>
  <c r="I53" i="10"/>
  <c r="H53" i="10"/>
  <c r="G53" i="10"/>
  <c r="P52" i="10"/>
  <c r="O52" i="10"/>
  <c r="P51" i="10"/>
  <c r="P53" i="10" s="1"/>
  <c r="O51" i="10"/>
  <c r="O53" i="10" s="1"/>
  <c r="N50" i="10"/>
  <c r="M50" i="10"/>
  <c r="L50" i="10"/>
  <c r="K50" i="10"/>
  <c r="J50" i="10"/>
  <c r="I50" i="10"/>
  <c r="H50" i="10"/>
  <c r="G50" i="10"/>
  <c r="P49" i="10"/>
  <c r="O49" i="10"/>
  <c r="O50" i="10" s="1"/>
  <c r="N48" i="10"/>
  <c r="M48" i="10"/>
  <c r="L48" i="10"/>
  <c r="K48" i="10"/>
  <c r="J48" i="10"/>
  <c r="I48" i="10"/>
  <c r="H48" i="10"/>
  <c r="G48" i="10"/>
  <c r="P47" i="10"/>
  <c r="O47" i="10"/>
  <c r="P46" i="10"/>
  <c r="O46" i="10"/>
  <c r="P45" i="10"/>
  <c r="O45" i="10"/>
  <c r="N44" i="10"/>
  <c r="M44" i="10"/>
  <c r="L44" i="10"/>
  <c r="K44" i="10"/>
  <c r="J44" i="10"/>
  <c r="I44" i="10"/>
  <c r="H44" i="10"/>
  <c r="G44" i="10"/>
  <c r="P43" i="10"/>
  <c r="P44" i="10" s="1"/>
  <c r="O43" i="10"/>
  <c r="O44" i="10" s="1"/>
  <c r="P42" i="10"/>
  <c r="N42" i="10"/>
  <c r="M42" i="10"/>
  <c r="L42" i="10"/>
  <c r="K42" i="10"/>
  <c r="J42" i="10"/>
  <c r="I42" i="10"/>
  <c r="H42" i="10"/>
  <c r="G42" i="10"/>
  <c r="P41" i="10"/>
  <c r="O41" i="10"/>
  <c r="P40" i="10"/>
  <c r="O40" i="10"/>
  <c r="O42" i="10" s="1"/>
  <c r="N39" i="10"/>
  <c r="M39" i="10"/>
  <c r="L39" i="10"/>
  <c r="K39" i="10"/>
  <c r="J39" i="10"/>
  <c r="I39" i="10"/>
  <c r="H39" i="10"/>
  <c r="G39" i="10"/>
  <c r="P38" i="10"/>
  <c r="O38" i="10"/>
  <c r="O39" i="10" s="1"/>
  <c r="P37" i="10"/>
  <c r="N37" i="10"/>
  <c r="M37" i="10"/>
  <c r="L37" i="10"/>
  <c r="K37" i="10"/>
  <c r="J37" i="10"/>
  <c r="I37" i="10"/>
  <c r="H37" i="10"/>
  <c r="G37" i="10"/>
  <c r="P36" i="10"/>
  <c r="O36" i="10"/>
  <c r="O37" i="10" s="1"/>
  <c r="H32" i="10"/>
  <c r="G32" i="10"/>
  <c r="P31" i="10"/>
  <c r="O31" i="10"/>
  <c r="P30" i="10"/>
  <c r="O30" i="10"/>
  <c r="P29" i="10"/>
  <c r="O29" i="10"/>
  <c r="P28" i="10"/>
  <c r="O28" i="10"/>
  <c r="P27" i="10"/>
  <c r="O27" i="10"/>
  <c r="P26" i="10"/>
  <c r="O26" i="10"/>
  <c r="N25" i="10"/>
  <c r="M25" i="10"/>
  <c r="L25" i="10"/>
  <c r="K25" i="10"/>
  <c r="J25" i="10"/>
  <c r="I25" i="10"/>
  <c r="H25" i="10"/>
  <c r="G25" i="10"/>
  <c r="P24" i="10"/>
  <c r="O24" i="10"/>
  <c r="P23" i="10"/>
  <c r="O23" i="10"/>
  <c r="P22" i="10"/>
  <c r="O22" i="10"/>
  <c r="P21" i="10"/>
  <c r="O21" i="10"/>
  <c r="P20" i="10"/>
  <c r="O20" i="10"/>
  <c r="P19" i="10"/>
  <c r="O19" i="10"/>
  <c r="P18" i="10"/>
  <c r="O18" i="10"/>
  <c r="P17" i="10"/>
  <c r="O17" i="10"/>
  <c r="P16" i="10"/>
  <c r="O16" i="10"/>
  <c r="N15" i="10"/>
  <c r="M15" i="10"/>
  <c r="L15" i="10"/>
  <c r="K15" i="10"/>
  <c r="J15" i="10"/>
  <c r="J33" i="10" s="1"/>
  <c r="I15" i="10"/>
  <c r="I33" i="10" s="1"/>
  <c r="H15" i="10"/>
  <c r="H33" i="10" s="1"/>
  <c r="G15" i="10"/>
  <c r="G33" i="10" s="1"/>
  <c r="F15" i="10"/>
  <c r="E15" i="10"/>
  <c r="P14" i="10"/>
  <c r="Q14" i="10" s="1"/>
  <c r="O14" i="10"/>
  <c r="P13" i="10"/>
  <c r="Q13" i="10" s="1"/>
  <c r="O13" i="10"/>
  <c r="P12" i="10"/>
  <c r="Q12" i="10" s="1"/>
  <c r="O12" i="10"/>
  <c r="P11" i="10"/>
  <c r="O11" i="10"/>
  <c r="P10" i="10"/>
  <c r="O10" i="10"/>
  <c r="P9" i="10"/>
  <c r="O9" i="10"/>
  <c r="P8" i="10"/>
  <c r="O8" i="10"/>
  <c r="P7" i="10"/>
  <c r="O7" i="10"/>
  <c r="P6" i="10"/>
  <c r="O6" i="10"/>
  <c r="P5" i="10"/>
  <c r="O5" i="10"/>
  <c r="I61" i="10" l="1"/>
  <c r="O25" i="10"/>
  <c r="K33" i="10"/>
  <c r="O32" i="10"/>
  <c r="P32" i="10"/>
  <c r="L33" i="10"/>
  <c r="M61" i="10"/>
  <c r="M33" i="10"/>
  <c r="O48" i="10"/>
  <c r="P56" i="10"/>
  <c r="P68" i="10"/>
  <c r="O15" i="10"/>
  <c r="O33" i="10" s="1"/>
  <c r="N33" i="10"/>
  <c r="P50" i="10"/>
  <c r="J69" i="10"/>
  <c r="P58" i="10"/>
  <c r="P60" i="10"/>
  <c r="P15" i="10"/>
  <c r="G61" i="10"/>
  <c r="O61" i="10"/>
  <c r="P69" i="10"/>
  <c r="P39" i="10"/>
  <c r="K61" i="10"/>
  <c r="H61" i="10"/>
  <c r="H71" i="10" s="1"/>
  <c r="L61" i="10"/>
  <c r="L71" i="10" s="1"/>
  <c r="P61" i="10"/>
  <c r="J61" i="10"/>
  <c r="N61" i="10"/>
  <c r="N71" i="10" s="1"/>
  <c r="P48" i="10"/>
  <c r="P25" i="10"/>
  <c r="J71" i="10" l="1"/>
  <c r="P33" i="10"/>
  <c r="H54" i="9"/>
  <c r="P65" i="9"/>
  <c r="O65" i="9"/>
  <c r="P55" i="9"/>
  <c r="O55" i="9"/>
  <c r="F56" i="9"/>
  <c r="E56" i="9"/>
  <c r="G56" i="9"/>
  <c r="H15" i="9"/>
  <c r="P13" i="9"/>
  <c r="Q13" i="9" s="1"/>
  <c r="P14" i="9"/>
  <c r="Q14" i="9" s="1"/>
  <c r="P12" i="9"/>
  <c r="Q12" i="9" s="1"/>
  <c r="O13" i="9"/>
  <c r="O14" i="9"/>
  <c r="O12" i="9"/>
  <c r="F15" i="9"/>
  <c r="E15" i="9"/>
  <c r="F22" i="7"/>
  <c r="E22" i="7"/>
  <c r="P71" i="10" l="1"/>
  <c r="P78" i="10" s="1"/>
  <c r="J209" i="11" s="1"/>
  <c r="J211" i="11" s="1"/>
  <c r="Q72" i="9"/>
  <c r="Q70" i="9"/>
  <c r="N68" i="9"/>
  <c r="M68" i="9"/>
  <c r="L68" i="9"/>
  <c r="K68" i="9"/>
  <c r="J68" i="9"/>
  <c r="I68" i="9"/>
  <c r="H68" i="9"/>
  <c r="G68" i="9"/>
  <c r="P67" i="9"/>
  <c r="P68" i="9" s="1"/>
  <c r="O67" i="9"/>
  <c r="O68" i="9" s="1"/>
  <c r="N66" i="9"/>
  <c r="N69" i="9" s="1"/>
  <c r="M66" i="9"/>
  <c r="L66" i="9"/>
  <c r="K66" i="9"/>
  <c r="J66" i="9"/>
  <c r="J69" i="9" s="1"/>
  <c r="I66" i="9"/>
  <c r="H66" i="9"/>
  <c r="G66" i="9"/>
  <c r="P64" i="9"/>
  <c r="P66" i="9" s="1"/>
  <c r="O64" i="9"/>
  <c r="O66" i="9" s="1"/>
  <c r="Q62" i="9"/>
  <c r="N60" i="9"/>
  <c r="M60" i="9"/>
  <c r="L60" i="9"/>
  <c r="K60" i="9"/>
  <c r="J60" i="9"/>
  <c r="I60" i="9"/>
  <c r="H60" i="9"/>
  <c r="G60" i="9"/>
  <c r="P59" i="9"/>
  <c r="P60" i="9" s="1"/>
  <c r="O59" i="9"/>
  <c r="O60" i="9" s="1"/>
  <c r="G58" i="9"/>
  <c r="O57" i="9"/>
  <c r="O58" i="9" s="1"/>
  <c r="H57" i="9"/>
  <c r="P57" i="9" s="1"/>
  <c r="N56" i="9"/>
  <c r="M56" i="9"/>
  <c r="L56" i="9"/>
  <c r="K56" i="9"/>
  <c r="J56" i="9"/>
  <c r="I56" i="9"/>
  <c r="H56" i="9"/>
  <c r="P54" i="9"/>
  <c r="P56" i="9" s="1"/>
  <c r="O54" i="9"/>
  <c r="O56" i="9" s="1"/>
  <c r="N53" i="9"/>
  <c r="M53" i="9"/>
  <c r="L53" i="9"/>
  <c r="K53" i="9"/>
  <c r="J53" i="9"/>
  <c r="I53" i="9"/>
  <c r="H53" i="9"/>
  <c r="G53" i="9"/>
  <c r="P52" i="9"/>
  <c r="O52" i="9"/>
  <c r="P51" i="9"/>
  <c r="O51" i="9"/>
  <c r="N50" i="9"/>
  <c r="M50" i="9"/>
  <c r="L50" i="9"/>
  <c r="K50" i="9"/>
  <c r="J50" i="9"/>
  <c r="I50" i="9"/>
  <c r="H50" i="9"/>
  <c r="G50" i="9"/>
  <c r="P49" i="9"/>
  <c r="P50" i="9" s="1"/>
  <c r="O49" i="9"/>
  <c r="O50" i="9" s="1"/>
  <c r="N48" i="9"/>
  <c r="M48" i="9"/>
  <c r="L48" i="9"/>
  <c r="K48" i="9"/>
  <c r="J48" i="9"/>
  <c r="I48" i="9"/>
  <c r="H48" i="9"/>
  <c r="G48" i="9"/>
  <c r="P47" i="9"/>
  <c r="O47" i="9"/>
  <c r="P46" i="9"/>
  <c r="O46" i="9"/>
  <c r="P45" i="9"/>
  <c r="O45" i="9"/>
  <c r="N44" i="9"/>
  <c r="M44" i="9"/>
  <c r="L44" i="9"/>
  <c r="K44" i="9"/>
  <c r="J44" i="9"/>
  <c r="I44" i="9"/>
  <c r="H44" i="9"/>
  <c r="G44" i="9"/>
  <c r="P43" i="9"/>
  <c r="P44" i="9" s="1"/>
  <c r="O43" i="9"/>
  <c r="O44" i="9" s="1"/>
  <c r="N42" i="9"/>
  <c r="M42" i="9"/>
  <c r="L42" i="9"/>
  <c r="K42" i="9"/>
  <c r="J42" i="9"/>
  <c r="I42" i="9"/>
  <c r="H42" i="9"/>
  <c r="G42" i="9"/>
  <c r="P41" i="9"/>
  <c r="O41" i="9"/>
  <c r="P40" i="9"/>
  <c r="O40" i="9"/>
  <c r="N39" i="9"/>
  <c r="M39" i="9"/>
  <c r="L39" i="9"/>
  <c r="K39" i="9"/>
  <c r="J39" i="9"/>
  <c r="I39" i="9"/>
  <c r="H39" i="9"/>
  <c r="G39" i="9"/>
  <c r="P38" i="9"/>
  <c r="O38" i="9"/>
  <c r="O39" i="9" s="1"/>
  <c r="N37" i="9"/>
  <c r="M37" i="9"/>
  <c r="L37" i="9"/>
  <c r="K37" i="9"/>
  <c r="J37" i="9"/>
  <c r="I37" i="9"/>
  <c r="H37" i="9"/>
  <c r="G37" i="9"/>
  <c r="P36" i="9"/>
  <c r="P37" i="9" s="1"/>
  <c r="O36" i="9"/>
  <c r="O37" i="9" s="1"/>
  <c r="H32" i="9"/>
  <c r="G32" i="9"/>
  <c r="P31" i="9"/>
  <c r="O31" i="9"/>
  <c r="P30" i="9"/>
  <c r="O30" i="9"/>
  <c r="P29" i="9"/>
  <c r="O29" i="9"/>
  <c r="P28" i="9"/>
  <c r="O28" i="9"/>
  <c r="P27" i="9"/>
  <c r="O27" i="9"/>
  <c r="P26" i="9"/>
  <c r="O26" i="9"/>
  <c r="N25" i="9"/>
  <c r="M25" i="9"/>
  <c r="L25" i="9"/>
  <c r="K25" i="9"/>
  <c r="J25" i="9"/>
  <c r="I25" i="9"/>
  <c r="H25" i="9"/>
  <c r="G25" i="9"/>
  <c r="P24" i="9"/>
  <c r="O24" i="9"/>
  <c r="P23" i="9"/>
  <c r="O23" i="9"/>
  <c r="P22" i="9"/>
  <c r="O22" i="9"/>
  <c r="P21" i="9"/>
  <c r="O21" i="9"/>
  <c r="P20" i="9"/>
  <c r="O20" i="9"/>
  <c r="P19" i="9"/>
  <c r="O19" i="9"/>
  <c r="P18" i="9"/>
  <c r="O18" i="9"/>
  <c r="P17" i="9"/>
  <c r="O17" i="9"/>
  <c r="P16" i="9"/>
  <c r="O16" i="9"/>
  <c r="N15" i="9"/>
  <c r="M15" i="9"/>
  <c r="L15" i="9"/>
  <c r="K15" i="9"/>
  <c r="J15" i="9"/>
  <c r="J33" i="9" s="1"/>
  <c r="I15" i="9"/>
  <c r="G15" i="9"/>
  <c r="P11" i="9"/>
  <c r="O11" i="9"/>
  <c r="P10" i="9"/>
  <c r="O10" i="9"/>
  <c r="P9" i="9"/>
  <c r="O9" i="9"/>
  <c r="P8" i="9"/>
  <c r="O8" i="9"/>
  <c r="P7" i="9"/>
  <c r="O7" i="9"/>
  <c r="P6" i="9"/>
  <c r="O6" i="9"/>
  <c r="P5" i="9"/>
  <c r="O5" i="9"/>
  <c r="G33" i="9" l="1"/>
  <c r="I69" i="9"/>
  <c r="H33" i="9"/>
  <c r="K33" i="9"/>
  <c r="O48" i="9"/>
  <c r="O15" i="9"/>
  <c r="P73" i="10"/>
  <c r="L33" i="9"/>
  <c r="G69" i="9"/>
  <c r="K69" i="9"/>
  <c r="O32" i="9"/>
  <c r="O25" i="9"/>
  <c r="L61" i="9"/>
  <c r="I61" i="9"/>
  <c r="H58" i="9"/>
  <c r="H61" i="9" s="1"/>
  <c r="H69" i="9"/>
  <c r="L69" i="9"/>
  <c r="M61" i="9"/>
  <c r="I33" i="9"/>
  <c r="M33" i="9"/>
  <c r="J61" i="9"/>
  <c r="J71" i="9" s="1"/>
  <c r="N61" i="9"/>
  <c r="N71" i="9" s="1"/>
  <c r="G61" i="9"/>
  <c r="K61" i="9"/>
  <c r="P48" i="9"/>
  <c r="M69" i="9"/>
  <c r="P15" i="9"/>
  <c r="N33" i="9"/>
  <c r="P25" i="9"/>
  <c r="O42" i="9"/>
  <c r="O53" i="9"/>
  <c r="O61" i="9" s="1"/>
  <c r="P32" i="9"/>
  <c r="P53" i="9"/>
  <c r="P42" i="9"/>
  <c r="P58" i="9"/>
  <c r="O69" i="9"/>
  <c r="P39" i="9"/>
  <c r="Q59" i="8"/>
  <c r="Q60" i="8"/>
  <c r="Q66" i="8"/>
  <c r="Q68" i="8"/>
  <c r="H46" i="8"/>
  <c r="H29" i="8"/>
  <c r="G29" i="8"/>
  <c r="H22" i="8"/>
  <c r="G22" i="8"/>
  <c r="G30" i="8" s="1"/>
  <c r="H12" i="8"/>
  <c r="G12" i="8"/>
  <c r="O44" i="8"/>
  <c r="P44" i="8"/>
  <c r="H71" i="8"/>
  <c r="H69" i="8"/>
  <c r="H68" i="8"/>
  <c r="H70" i="8" s="1"/>
  <c r="N65" i="8"/>
  <c r="N64" i="8"/>
  <c r="M64" i="8"/>
  <c r="L64" i="8"/>
  <c r="K64" i="8"/>
  <c r="J64" i="8"/>
  <c r="I64" i="8"/>
  <c r="H64" i="8"/>
  <c r="G64" i="8"/>
  <c r="P63" i="8"/>
  <c r="P64" i="8" s="1"/>
  <c r="O63" i="8"/>
  <c r="O64" i="8" s="1"/>
  <c r="N62" i="8"/>
  <c r="M62" i="8"/>
  <c r="M65" i="8" s="1"/>
  <c r="L62" i="8"/>
  <c r="L65" i="8" s="1"/>
  <c r="K62" i="8"/>
  <c r="K65" i="8" s="1"/>
  <c r="J62" i="8"/>
  <c r="J65" i="8" s="1"/>
  <c r="I62" i="8"/>
  <c r="H62" i="8"/>
  <c r="H65" i="8" s="1"/>
  <c r="G62" i="8"/>
  <c r="G65" i="8" s="1"/>
  <c r="P61" i="8"/>
  <c r="P62" i="8" s="1"/>
  <c r="O61" i="8"/>
  <c r="O62" i="8" s="1"/>
  <c r="O57" i="8"/>
  <c r="N57" i="8"/>
  <c r="M57" i="8"/>
  <c r="L57" i="8"/>
  <c r="K57" i="8"/>
  <c r="J57" i="8"/>
  <c r="I57" i="8"/>
  <c r="H57" i="8"/>
  <c r="G57" i="8"/>
  <c r="P56" i="8"/>
  <c r="P57" i="8" s="1"/>
  <c r="O56" i="8"/>
  <c r="G55" i="8"/>
  <c r="O54" i="8"/>
  <c r="O55" i="8" s="1"/>
  <c r="H54" i="8"/>
  <c r="P54" i="8" s="1"/>
  <c r="P55" i="8" s="1"/>
  <c r="N53" i="8"/>
  <c r="M53" i="8"/>
  <c r="L53" i="8"/>
  <c r="K53" i="8"/>
  <c r="J53" i="8"/>
  <c r="I53" i="8"/>
  <c r="H53" i="8"/>
  <c r="G53" i="8"/>
  <c r="P52" i="8"/>
  <c r="P53" i="8" s="1"/>
  <c r="O52" i="8"/>
  <c r="O53" i="8" s="1"/>
  <c r="N51" i="8"/>
  <c r="M51" i="8"/>
  <c r="L51" i="8"/>
  <c r="K51" i="8"/>
  <c r="J51" i="8"/>
  <c r="I51" i="8"/>
  <c r="H51" i="8"/>
  <c r="G51" i="8"/>
  <c r="P50" i="8"/>
  <c r="O50" i="8"/>
  <c r="P49" i="8"/>
  <c r="O49" i="8"/>
  <c r="O51" i="8" s="1"/>
  <c r="N48" i="8"/>
  <c r="M48" i="8"/>
  <c r="L48" i="8"/>
  <c r="K48" i="8"/>
  <c r="J48" i="8"/>
  <c r="I48" i="8"/>
  <c r="H48" i="8"/>
  <c r="G48" i="8"/>
  <c r="P47" i="8"/>
  <c r="P48" i="8" s="1"/>
  <c r="O47" i="8"/>
  <c r="O48" i="8" s="1"/>
  <c r="N46" i="8"/>
  <c r="M46" i="8"/>
  <c r="L46" i="8"/>
  <c r="K46" i="8"/>
  <c r="J46" i="8"/>
  <c r="I46" i="8"/>
  <c r="G46" i="8"/>
  <c r="P45" i="8"/>
  <c r="O45" i="8"/>
  <c r="P43" i="8"/>
  <c r="O43" i="8"/>
  <c r="P42" i="8"/>
  <c r="O42" i="8"/>
  <c r="N41" i="8"/>
  <c r="M41" i="8"/>
  <c r="L41" i="8"/>
  <c r="K41" i="8"/>
  <c r="J41" i="8"/>
  <c r="I41" i="8"/>
  <c r="H41" i="8"/>
  <c r="G41" i="8"/>
  <c r="P40" i="8"/>
  <c r="P41" i="8" s="1"/>
  <c r="O40" i="8"/>
  <c r="O41" i="8" s="1"/>
  <c r="N39" i="8"/>
  <c r="M39" i="8"/>
  <c r="L39" i="8"/>
  <c r="K39" i="8"/>
  <c r="J39" i="8"/>
  <c r="I39" i="8"/>
  <c r="H39" i="8"/>
  <c r="G39" i="8"/>
  <c r="P38" i="8"/>
  <c r="O38" i="8"/>
  <c r="P37" i="8"/>
  <c r="O37" i="8"/>
  <c r="N36" i="8"/>
  <c r="M36" i="8"/>
  <c r="L36" i="8"/>
  <c r="K36" i="8"/>
  <c r="J36" i="8"/>
  <c r="I36" i="8"/>
  <c r="H36" i="8"/>
  <c r="G36" i="8"/>
  <c r="P35" i="8"/>
  <c r="P36" i="8" s="1"/>
  <c r="O35" i="8"/>
  <c r="O36" i="8" s="1"/>
  <c r="N34" i="8"/>
  <c r="M34" i="8"/>
  <c r="L34" i="8"/>
  <c r="L58" i="8" s="1"/>
  <c r="K34" i="8"/>
  <c r="K58" i="8" s="1"/>
  <c r="J34" i="8"/>
  <c r="I34" i="8"/>
  <c r="H34" i="8"/>
  <c r="G34" i="8"/>
  <c r="G58" i="8" s="1"/>
  <c r="P33" i="8"/>
  <c r="P34" i="8" s="1"/>
  <c r="O33" i="8"/>
  <c r="O34" i="8" s="1"/>
  <c r="M30" i="8"/>
  <c r="I30" i="8"/>
  <c r="P28" i="8"/>
  <c r="O28" i="8"/>
  <c r="P27" i="8"/>
  <c r="O27" i="8"/>
  <c r="P26" i="8"/>
  <c r="O26" i="8"/>
  <c r="P25" i="8"/>
  <c r="O25" i="8"/>
  <c r="P24" i="8"/>
  <c r="O24" i="8"/>
  <c r="P23" i="8"/>
  <c r="O23" i="8"/>
  <c r="N22" i="8"/>
  <c r="M22" i="8"/>
  <c r="L22" i="8"/>
  <c r="K22" i="8"/>
  <c r="J22" i="8"/>
  <c r="I22" i="8"/>
  <c r="P21" i="8"/>
  <c r="O21" i="8"/>
  <c r="P20" i="8"/>
  <c r="O20" i="8"/>
  <c r="P19" i="8"/>
  <c r="O19" i="8"/>
  <c r="P18" i="8"/>
  <c r="O18" i="8"/>
  <c r="P17" i="8"/>
  <c r="O17" i="8"/>
  <c r="P16" i="8"/>
  <c r="O16" i="8"/>
  <c r="P15" i="8"/>
  <c r="O15" i="8"/>
  <c r="P14" i="8"/>
  <c r="O14" i="8"/>
  <c r="P13" i="8"/>
  <c r="O13" i="8"/>
  <c r="N12" i="8"/>
  <c r="N30" i="8" s="1"/>
  <c r="M12" i="8"/>
  <c r="L12" i="8"/>
  <c r="L30" i="8" s="1"/>
  <c r="K12" i="8"/>
  <c r="K30" i="8" s="1"/>
  <c r="J12" i="8"/>
  <c r="J30" i="8" s="1"/>
  <c r="I12" i="8"/>
  <c r="P11" i="8"/>
  <c r="O11" i="8"/>
  <c r="P10" i="8"/>
  <c r="O10" i="8"/>
  <c r="P9" i="8"/>
  <c r="O9" i="8"/>
  <c r="P8" i="8"/>
  <c r="O8" i="8"/>
  <c r="P7" i="8"/>
  <c r="O7" i="8"/>
  <c r="P6" i="8"/>
  <c r="O6" i="8"/>
  <c r="O12" i="8" s="1"/>
  <c r="P5" i="8"/>
  <c r="P12" i="8" s="1"/>
  <c r="O5" i="8"/>
  <c r="N58" i="8" l="1"/>
  <c r="H30" i="8"/>
  <c r="P22" i="8"/>
  <c r="P30" i="8" s="1"/>
  <c r="P29" i="8"/>
  <c r="O29" i="8"/>
  <c r="I58" i="8"/>
  <c r="O39" i="8"/>
  <c r="I65" i="8"/>
  <c r="M58" i="8"/>
  <c r="J58" i="8"/>
  <c r="J67" i="8" s="1"/>
  <c r="O33" i="9"/>
  <c r="L71" i="9"/>
  <c r="H71" i="9"/>
  <c r="P33" i="9"/>
  <c r="P65" i="8"/>
  <c r="P69" i="9"/>
  <c r="P61" i="9"/>
  <c r="P39" i="8"/>
  <c r="P51" i="8"/>
  <c r="O22" i="8"/>
  <c r="O30" i="8" s="1"/>
  <c r="P46" i="8"/>
  <c r="O46" i="8"/>
  <c r="H73" i="8"/>
  <c r="H72" i="8"/>
  <c r="L67" i="8"/>
  <c r="N67" i="8"/>
  <c r="O65" i="8"/>
  <c r="H55" i="8"/>
  <c r="H70" i="7"/>
  <c r="H68" i="7"/>
  <c r="H67" i="7"/>
  <c r="N63" i="7"/>
  <c r="M63" i="7"/>
  <c r="L63" i="7"/>
  <c r="K63" i="7"/>
  <c r="J63" i="7"/>
  <c r="I63" i="7"/>
  <c r="H63" i="7"/>
  <c r="G63" i="7"/>
  <c r="P62" i="7"/>
  <c r="O62" i="7"/>
  <c r="O63" i="7" s="1"/>
  <c r="N61" i="7"/>
  <c r="M61" i="7"/>
  <c r="L61" i="7"/>
  <c r="K61" i="7"/>
  <c r="J61" i="7"/>
  <c r="I61" i="7"/>
  <c r="H61" i="7"/>
  <c r="H64" i="7" s="1"/>
  <c r="G61" i="7"/>
  <c r="P60" i="7"/>
  <c r="O60" i="7"/>
  <c r="O61" i="7" s="1"/>
  <c r="N56" i="7"/>
  <c r="M56" i="7"/>
  <c r="L56" i="7"/>
  <c r="K56" i="7"/>
  <c r="J56" i="7"/>
  <c r="I56" i="7"/>
  <c r="H56" i="7"/>
  <c r="G56" i="7"/>
  <c r="P55" i="7"/>
  <c r="O55" i="7"/>
  <c r="O56" i="7" s="1"/>
  <c r="G54" i="7"/>
  <c r="O53" i="7"/>
  <c r="O54" i="7" s="1"/>
  <c r="H53" i="7"/>
  <c r="P53" i="7" s="1"/>
  <c r="N52" i="7"/>
  <c r="M52" i="7"/>
  <c r="L52" i="7"/>
  <c r="K52" i="7"/>
  <c r="J52" i="7"/>
  <c r="I52" i="7"/>
  <c r="H52" i="7"/>
  <c r="G52" i="7"/>
  <c r="P51" i="7"/>
  <c r="O51" i="7"/>
  <c r="O52" i="7" s="1"/>
  <c r="N50" i="7"/>
  <c r="M50" i="7"/>
  <c r="L50" i="7"/>
  <c r="K50" i="7"/>
  <c r="J50" i="7"/>
  <c r="I50" i="7"/>
  <c r="H50" i="7"/>
  <c r="G50" i="7"/>
  <c r="P49" i="7"/>
  <c r="Q52" i="10" s="1"/>
  <c r="O49" i="7"/>
  <c r="P48" i="7"/>
  <c r="Q51" i="10" s="1"/>
  <c r="O48" i="7"/>
  <c r="N47" i="7"/>
  <c r="M47" i="7"/>
  <c r="L47" i="7"/>
  <c r="K47" i="7"/>
  <c r="J47" i="7"/>
  <c r="I47" i="7"/>
  <c r="H47" i="7"/>
  <c r="G47" i="7"/>
  <c r="P46" i="7"/>
  <c r="O46" i="7"/>
  <c r="O47" i="7" s="1"/>
  <c r="N45" i="7"/>
  <c r="M45" i="7"/>
  <c r="L45" i="7"/>
  <c r="K45" i="7"/>
  <c r="J45" i="7"/>
  <c r="I45" i="7"/>
  <c r="H45" i="7"/>
  <c r="G45" i="7"/>
  <c r="P44" i="7"/>
  <c r="Q47" i="10" s="1"/>
  <c r="O44" i="7"/>
  <c r="P43" i="7"/>
  <c r="Q46" i="10" s="1"/>
  <c r="O43" i="7"/>
  <c r="P42" i="7"/>
  <c r="Q45" i="10" s="1"/>
  <c r="O42" i="7"/>
  <c r="N41" i="7"/>
  <c r="M41" i="7"/>
  <c r="L41" i="7"/>
  <c r="K41" i="7"/>
  <c r="J41" i="7"/>
  <c r="I41" i="7"/>
  <c r="H41" i="7"/>
  <c r="G41" i="7"/>
  <c r="P40" i="7"/>
  <c r="Q43" i="10" s="1"/>
  <c r="O40" i="7"/>
  <c r="O41" i="7" s="1"/>
  <c r="N39" i="7"/>
  <c r="M39" i="7"/>
  <c r="L39" i="7"/>
  <c r="K39" i="7"/>
  <c r="J39" i="7"/>
  <c r="I39" i="7"/>
  <c r="H39" i="7"/>
  <c r="G39" i="7"/>
  <c r="P38" i="7"/>
  <c r="O38" i="7"/>
  <c r="P37" i="7"/>
  <c r="Q40" i="10" s="1"/>
  <c r="O37" i="7"/>
  <c r="N36" i="7"/>
  <c r="M36" i="7"/>
  <c r="L36" i="7"/>
  <c r="K36" i="7"/>
  <c r="J36" i="7"/>
  <c r="I36" i="7"/>
  <c r="H36" i="7"/>
  <c r="G36" i="7"/>
  <c r="P35" i="7"/>
  <c r="Q38" i="10" s="1"/>
  <c r="O35" i="7"/>
  <c r="O36" i="7" s="1"/>
  <c r="N34" i="7"/>
  <c r="M34" i="7"/>
  <c r="L34" i="7"/>
  <c r="K34" i="7"/>
  <c r="J34" i="7"/>
  <c r="I34" i="7"/>
  <c r="H34" i="7"/>
  <c r="G34" i="7"/>
  <c r="P33" i="7"/>
  <c r="O33" i="7"/>
  <c r="O34" i="7" s="1"/>
  <c r="H29" i="7"/>
  <c r="G29" i="7"/>
  <c r="P28" i="7"/>
  <c r="O28" i="7"/>
  <c r="P27" i="7"/>
  <c r="O27" i="7"/>
  <c r="P26" i="7"/>
  <c r="O26" i="7"/>
  <c r="P25" i="7"/>
  <c r="O25" i="7"/>
  <c r="P24" i="7"/>
  <c r="O24" i="7"/>
  <c r="P23" i="7"/>
  <c r="O23" i="7"/>
  <c r="N22" i="7"/>
  <c r="M22" i="7"/>
  <c r="L22" i="7"/>
  <c r="K22" i="7"/>
  <c r="J22" i="7"/>
  <c r="I22" i="7"/>
  <c r="H22" i="7"/>
  <c r="G22" i="7"/>
  <c r="P21" i="7"/>
  <c r="O21" i="7"/>
  <c r="P20" i="7"/>
  <c r="O20" i="7"/>
  <c r="P19" i="7"/>
  <c r="O19" i="7"/>
  <c r="P18" i="7"/>
  <c r="O18" i="7"/>
  <c r="P17" i="7"/>
  <c r="O17" i="7"/>
  <c r="P16" i="7"/>
  <c r="O16" i="7"/>
  <c r="P15" i="7"/>
  <c r="O15" i="7"/>
  <c r="P14" i="7"/>
  <c r="O14" i="7"/>
  <c r="P13" i="7"/>
  <c r="O13" i="7"/>
  <c r="N12" i="7"/>
  <c r="M12" i="7"/>
  <c r="L12" i="7"/>
  <c r="L30" i="7" s="1"/>
  <c r="K12" i="7"/>
  <c r="J12" i="7"/>
  <c r="I12" i="7"/>
  <c r="H12" i="7"/>
  <c r="G12" i="7"/>
  <c r="P11" i="7"/>
  <c r="O11" i="7"/>
  <c r="P10" i="7"/>
  <c r="O10" i="7"/>
  <c r="P9" i="7"/>
  <c r="O9" i="7"/>
  <c r="P8" i="7"/>
  <c r="O8" i="7"/>
  <c r="P7" i="7"/>
  <c r="O7" i="7"/>
  <c r="P6" i="7"/>
  <c r="O6" i="7"/>
  <c r="P5" i="7"/>
  <c r="O5" i="7"/>
  <c r="Q18" i="10" l="1"/>
  <c r="Q18" i="9"/>
  <c r="Q27" i="10"/>
  <c r="Q27" i="9"/>
  <c r="Q47" i="13"/>
  <c r="Q47" i="12"/>
  <c r="Q31" i="10"/>
  <c r="Q31" i="9"/>
  <c r="Q7" i="10"/>
  <c r="Q7" i="9"/>
  <c r="Q11" i="10"/>
  <c r="Q11" i="9"/>
  <c r="Q19" i="10"/>
  <c r="Q19" i="9"/>
  <c r="Q23" i="10"/>
  <c r="Q23" i="9"/>
  <c r="Q41" i="9"/>
  <c r="Q41" i="10"/>
  <c r="Q52" i="8"/>
  <c r="Q54" i="10"/>
  <c r="O22" i="7"/>
  <c r="H30" i="7"/>
  <c r="Q20" i="10"/>
  <c r="Q20" i="9"/>
  <c r="Q47" i="8"/>
  <c r="Q49" i="10"/>
  <c r="Q5" i="10"/>
  <c r="Q5" i="9"/>
  <c r="Q9" i="10"/>
  <c r="Q9" i="9"/>
  <c r="Q17" i="10"/>
  <c r="Q17" i="9"/>
  <c r="Q21" i="10"/>
  <c r="Q21" i="9"/>
  <c r="Q26" i="10"/>
  <c r="Q26" i="9"/>
  <c r="Q30" i="10"/>
  <c r="Q30" i="9"/>
  <c r="O58" i="8"/>
  <c r="Q6" i="10"/>
  <c r="Q6" i="9"/>
  <c r="Q10" i="10"/>
  <c r="Q10" i="9"/>
  <c r="Q22" i="10"/>
  <c r="Q22" i="9"/>
  <c r="Q61" i="8"/>
  <c r="Q115" i="13"/>
  <c r="Q115" i="12"/>
  <c r="Q64" i="10"/>
  <c r="Q28" i="10"/>
  <c r="Q28" i="9"/>
  <c r="Q54" i="8"/>
  <c r="Q57" i="10"/>
  <c r="Q67" i="9"/>
  <c r="Q119" i="13"/>
  <c r="Q119" i="12"/>
  <c r="Q67" i="10"/>
  <c r="Q8" i="10"/>
  <c r="Q8" i="9"/>
  <c r="P22" i="7"/>
  <c r="Q16" i="10"/>
  <c r="Q16" i="9"/>
  <c r="Q24" i="10"/>
  <c r="Q24" i="9"/>
  <c r="Q29" i="10"/>
  <c r="Q29" i="9"/>
  <c r="O39" i="7"/>
  <c r="Q56" i="8"/>
  <c r="Q59" i="10"/>
  <c r="L64" i="7"/>
  <c r="H74" i="8"/>
  <c r="H58" i="8"/>
  <c r="H67" i="8" s="1"/>
  <c r="I30" i="7"/>
  <c r="J64" i="7"/>
  <c r="M30" i="7"/>
  <c r="G64" i="7"/>
  <c r="K64" i="7"/>
  <c r="N64" i="7"/>
  <c r="O64" i="7"/>
  <c r="I64" i="7"/>
  <c r="M64" i="7"/>
  <c r="G30" i="7"/>
  <c r="K30" i="7"/>
  <c r="O29" i="7"/>
  <c r="L57" i="7"/>
  <c r="O50" i="7"/>
  <c r="H69" i="7"/>
  <c r="H72" i="7" s="1"/>
  <c r="I57" i="7"/>
  <c r="M57" i="7"/>
  <c r="P45" i="7"/>
  <c r="Q48" i="10" s="1"/>
  <c r="Q45" i="9"/>
  <c r="Q42" i="8"/>
  <c r="Q47" i="9"/>
  <c r="Q45" i="8"/>
  <c r="P63" i="7"/>
  <c r="P58" i="8"/>
  <c r="P67" i="8" s="1"/>
  <c r="Q52" i="9"/>
  <c r="Q50" i="8"/>
  <c r="J30" i="7"/>
  <c r="N30" i="7"/>
  <c r="P29" i="7"/>
  <c r="P34" i="7"/>
  <c r="Q37" i="10" s="1"/>
  <c r="Q36" i="9"/>
  <c r="J57" i="7"/>
  <c r="N57" i="7"/>
  <c r="P39" i="7"/>
  <c r="Q37" i="8"/>
  <c r="Q40" i="9"/>
  <c r="P41" i="7"/>
  <c r="Q44" i="10" s="1"/>
  <c r="Q43" i="9"/>
  <c r="Q40" i="8"/>
  <c r="O45" i="7"/>
  <c r="P50" i="7"/>
  <c r="Q53" i="10" s="1"/>
  <c r="Q51" i="9"/>
  <c r="Q49" i="8"/>
  <c r="P52" i="7"/>
  <c r="Q56" i="10" s="1"/>
  <c r="Q54" i="9"/>
  <c r="P61" i="7"/>
  <c r="Q64" i="9"/>
  <c r="P36" i="7"/>
  <c r="Q39" i="10" s="1"/>
  <c r="Q38" i="9"/>
  <c r="Q35" i="8"/>
  <c r="G57" i="7"/>
  <c r="K57" i="7"/>
  <c r="Q46" i="9"/>
  <c r="Q43" i="8"/>
  <c r="P47" i="7"/>
  <c r="Q50" i="10" s="1"/>
  <c r="Q49" i="9"/>
  <c r="P54" i="7"/>
  <c r="Q58" i="10" s="1"/>
  <c r="Q57" i="9"/>
  <c r="P56" i="7"/>
  <c r="Q60" i="10" s="1"/>
  <c r="Q59" i="9"/>
  <c r="Q33" i="8"/>
  <c r="Q63" i="8"/>
  <c r="Q38" i="8"/>
  <c r="P12" i="7"/>
  <c r="O12" i="7"/>
  <c r="P71" i="9"/>
  <c r="P73" i="9" s="1"/>
  <c r="H54" i="7"/>
  <c r="H57" i="7" s="1"/>
  <c r="Q120" i="13" l="1"/>
  <c r="Q120" i="12"/>
  <c r="Q68" i="10"/>
  <c r="L66" i="7"/>
  <c r="H66" i="7"/>
  <c r="Q15" i="9"/>
  <c r="Q118" i="13"/>
  <c r="Q118" i="12"/>
  <c r="Q66" i="10"/>
  <c r="N66" i="7"/>
  <c r="Q42" i="9"/>
  <c r="Q42" i="10"/>
  <c r="Q32" i="10"/>
  <c r="Q32" i="9"/>
  <c r="Q25" i="10"/>
  <c r="Q25" i="9"/>
  <c r="O57" i="7"/>
  <c r="J66" i="7"/>
  <c r="Q15" i="10"/>
  <c r="H71" i="7"/>
  <c r="O30" i="7"/>
  <c r="P30" i="7"/>
  <c r="Q50" i="9"/>
  <c r="Q48" i="8"/>
  <c r="Q56" i="9"/>
  <c r="Q53" i="8"/>
  <c r="P64" i="7"/>
  <c r="Q69" i="10" s="1"/>
  <c r="Q66" i="9"/>
  <c r="Q62" i="8"/>
  <c r="P57" i="7"/>
  <c r="Q61" i="10" s="1"/>
  <c r="Q37" i="9"/>
  <c r="Q34" i="8"/>
  <c r="Q39" i="8"/>
  <c r="Q68" i="9"/>
  <c r="Q64" i="8"/>
  <c r="Q60" i="9"/>
  <c r="Q57" i="8"/>
  <c r="Q55" i="8"/>
  <c r="Q58" i="9"/>
  <c r="Q36" i="8"/>
  <c r="Q39" i="9"/>
  <c r="Q51" i="8"/>
  <c r="Q53" i="9"/>
  <c r="Q41" i="8"/>
  <c r="Q44" i="9"/>
  <c r="Q46" i="8"/>
  <c r="Q48" i="9"/>
  <c r="H73" i="7"/>
  <c r="Q33" i="10" l="1"/>
  <c r="Q33" i="9"/>
  <c r="Q61" i="9"/>
  <c r="P66" i="7"/>
  <c r="Q71" i="10" s="1"/>
  <c r="Q58" i="8"/>
  <c r="Q69" i="9"/>
  <c r="Q65" i="8"/>
  <c r="P42" i="6"/>
  <c r="O42" i="6"/>
  <c r="H34" i="6"/>
  <c r="G34" i="6"/>
  <c r="P33" i="6"/>
  <c r="O33" i="6"/>
  <c r="H36" i="6"/>
  <c r="G36" i="6"/>
  <c r="H53" i="6"/>
  <c r="P53" i="6" s="1"/>
  <c r="P54" i="6" s="1"/>
  <c r="O53" i="6"/>
  <c r="O54" i="6" s="1"/>
  <c r="G54" i="6"/>
  <c r="O37" i="6"/>
  <c r="H70" i="6"/>
  <c r="H68" i="6"/>
  <c r="H67" i="6"/>
  <c r="N63" i="6"/>
  <c r="M63" i="6"/>
  <c r="L63" i="6"/>
  <c r="K63" i="6"/>
  <c r="J63" i="6"/>
  <c r="I63" i="6"/>
  <c r="H63" i="6"/>
  <c r="G63" i="6"/>
  <c r="P62" i="6"/>
  <c r="P63" i="6" s="1"/>
  <c r="O62" i="6"/>
  <c r="O63" i="6" s="1"/>
  <c r="N61" i="6"/>
  <c r="M61" i="6"/>
  <c r="L61" i="6"/>
  <c r="K61" i="6"/>
  <c r="J61" i="6"/>
  <c r="I61" i="6"/>
  <c r="H61" i="6"/>
  <c r="G61" i="6"/>
  <c r="P60" i="6"/>
  <c r="P61" i="6" s="1"/>
  <c r="O60" i="6"/>
  <c r="O61" i="6" s="1"/>
  <c r="N56" i="6"/>
  <c r="M56" i="6"/>
  <c r="L56" i="6"/>
  <c r="K56" i="6"/>
  <c r="J56" i="6"/>
  <c r="I56" i="6"/>
  <c r="H56" i="6"/>
  <c r="G56" i="6"/>
  <c r="P55" i="6"/>
  <c r="P56" i="6" s="1"/>
  <c r="O55" i="6"/>
  <c r="O56" i="6" s="1"/>
  <c r="N52" i="6"/>
  <c r="M52" i="6"/>
  <c r="L52" i="6"/>
  <c r="K52" i="6"/>
  <c r="J52" i="6"/>
  <c r="I52" i="6"/>
  <c r="H52" i="6"/>
  <c r="G52" i="6"/>
  <c r="P51" i="6"/>
  <c r="P52" i="6" s="1"/>
  <c r="O51" i="6"/>
  <c r="O52" i="6" s="1"/>
  <c r="N50" i="6"/>
  <c r="M50" i="6"/>
  <c r="L50" i="6"/>
  <c r="K50" i="6"/>
  <c r="J50" i="6"/>
  <c r="I50" i="6"/>
  <c r="H50" i="6"/>
  <c r="G50" i="6"/>
  <c r="P49" i="6"/>
  <c r="O49" i="6"/>
  <c r="P48" i="6"/>
  <c r="O48" i="6"/>
  <c r="N47" i="6"/>
  <c r="M47" i="6"/>
  <c r="L47" i="6"/>
  <c r="K47" i="6"/>
  <c r="J47" i="6"/>
  <c r="I47" i="6"/>
  <c r="H47" i="6"/>
  <c r="G47" i="6"/>
  <c r="P46" i="6"/>
  <c r="P47" i="6" s="1"/>
  <c r="O46" i="6"/>
  <c r="O47" i="6" s="1"/>
  <c r="N45" i="6"/>
  <c r="M45" i="6"/>
  <c r="L45" i="6"/>
  <c r="K45" i="6"/>
  <c r="J45" i="6"/>
  <c r="I45" i="6"/>
  <c r="H45" i="6"/>
  <c r="G45" i="6"/>
  <c r="P44" i="6"/>
  <c r="O44" i="6"/>
  <c r="P43" i="6"/>
  <c r="O43" i="6"/>
  <c r="N41" i="6"/>
  <c r="M41" i="6"/>
  <c r="L41" i="6"/>
  <c r="K41" i="6"/>
  <c r="J41" i="6"/>
  <c r="I41" i="6"/>
  <c r="H41" i="6"/>
  <c r="G41" i="6"/>
  <c r="P40" i="6"/>
  <c r="P41" i="6" s="1"/>
  <c r="O40" i="6"/>
  <c r="O41" i="6" s="1"/>
  <c r="N39" i="6"/>
  <c r="M39" i="6"/>
  <c r="L39" i="6"/>
  <c r="K39" i="6"/>
  <c r="J39" i="6"/>
  <c r="I39" i="6"/>
  <c r="H39" i="6"/>
  <c r="G39" i="6"/>
  <c r="P38" i="6"/>
  <c r="O38" i="6"/>
  <c r="P37" i="6"/>
  <c r="N36" i="6"/>
  <c r="M36" i="6"/>
  <c r="L36" i="6"/>
  <c r="K36" i="6"/>
  <c r="J36" i="6"/>
  <c r="I36" i="6"/>
  <c r="P35" i="6"/>
  <c r="O35" i="6"/>
  <c r="N34" i="6"/>
  <c r="M34" i="6"/>
  <c r="L34" i="6"/>
  <c r="K34" i="6"/>
  <c r="J34" i="6"/>
  <c r="I34" i="6"/>
  <c r="H29" i="6"/>
  <c r="G29" i="6"/>
  <c r="P28" i="6"/>
  <c r="O28" i="6"/>
  <c r="P27" i="6"/>
  <c r="O27" i="6"/>
  <c r="P26" i="6"/>
  <c r="O26" i="6"/>
  <c r="P25" i="6"/>
  <c r="O25" i="6"/>
  <c r="P24" i="6"/>
  <c r="O24" i="6"/>
  <c r="P23" i="6"/>
  <c r="O23" i="6"/>
  <c r="N22" i="6"/>
  <c r="M22" i="6"/>
  <c r="L22" i="6"/>
  <c r="K22" i="6"/>
  <c r="J22" i="6"/>
  <c r="I22" i="6"/>
  <c r="H22" i="6"/>
  <c r="G22" i="6"/>
  <c r="P21" i="6"/>
  <c r="O21" i="6"/>
  <c r="P20" i="6"/>
  <c r="O20" i="6"/>
  <c r="P19" i="6"/>
  <c r="O19" i="6"/>
  <c r="P18" i="6"/>
  <c r="O18" i="6"/>
  <c r="P17" i="6"/>
  <c r="O17" i="6"/>
  <c r="P16" i="6"/>
  <c r="O16" i="6"/>
  <c r="P15" i="6"/>
  <c r="O15" i="6"/>
  <c r="P14" i="6"/>
  <c r="O14" i="6"/>
  <c r="P13" i="6"/>
  <c r="O13" i="6"/>
  <c r="N12" i="6"/>
  <c r="M12" i="6"/>
  <c r="L12" i="6"/>
  <c r="K12" i="6"/>
  <c r="J12" i="6"/>
  <c r="I12" i="6"/>
  <c r="H12" i="6"/>
  <c r="G12" i="6"/>
  <c r="P11" i="6"/>
  <c r="O11" i="6"/>
  <c r="P10" i="6"/>
  <c r="O10" i="6"/>
  <c r="P9" i="6"/>
  <c r="O9" i="6"/>
  <c r="P8" i="6"/>
  <c r="O8" i="6"/>
  <c r="P7" i="6"/>
  <c r="O7" i="6"/>
  <c r="P6" i="6"/>
  <c r="O6" i="6"/>
  <c r="P5" i="6"/>
  <c r="O5" i="6"/>
  <c r="H69" i="6" l="1"/>
  <c r="H72" i="6" s="1"/>
  <c r="Q71" i="9"/>
  <c r="Q67" i="8"/>
  <c r="P68" i="7"/>
  <c r="P69" i="8"/>
  <c r="P69" i="7"/>
  <c r="K57" i="6"/>
  <c r="I57" i="6"/>
  <c r="M57" i="6"/>
  <c r="H54" i="6"/>
  <c r="H57" i="6" s="1"/>
  <c r="J57" i="6"/>
  <c r="N57" i="6"/>
  <c r="L57" i="6"/>
  <c r="G57" i="6"/>
  <c r="H64" i="6"/>
  <c r="L64" i="6"/>
  <c r="K30" i="6"/>
  <c r="G30" i="6"/>
  <c r="P12" i="6"/>
  <c r="M30" i="6"/>
  <c r="O29" i="6"/>
  <c r="H30" i="6"/>
  <c r="L30" i="6"/>
  <c r="P22" i="6"/>
  <c r="P29" i="6"/>
  <c r="O45" i="6"/>
  <c r="J64" i="6"/>
  <c r="N64" i="6"/>
  <c r="I30" i="6"/>
  <c r="G64" i="6"/>
  <c r="K64" i="6"/>
  <c r="O12" i="6"/>
  <c r="O22" i="6"/>
  <c r="O34" i="6"/>
  <c r="P50" i="6"/>
  <c r="J30" i="6"/>
  <c r="N30" i="6"/>
  <c r="P34" i="6"/>
  <c r="O39" i="6"/>
  <c r="P45" i="6"/>
  <c r="O50" i="6"/>
  <c r="I64" i="6"/>
  <c r="M64" i="6"/>
  <c r="O36" i="6"/>
  <c r="P36" i="6"/>
  <c r="P39" i="6"/>
  <c r="O64" i="6"/>
  <c r="P64" i="6"/>
  <c r="P57" i="6" l="1"/>
  <c r="P66" i="6" s="1"/>
  <c r="P68" i="6" s="1"/>
  <c r="O57" i="6"/>
  <c r="H71" i="6"/>
  <c r="H66" i="6"/>
  <c r="H73" i="6" s="1"/>
  <c r="J66" i="6"/>
  <c r="L66" i="6"/>
  <c r="O30" i="6"/>
  <c r="N66" i="6"/>
  <c r="P30" i="6"/>
  <c r="H195" i="3" l="1"/>
  <c r="H193" i="3"/>
  <c r="H192" i="3"/>
  <c r="H194" i="3" l="1"/>
  <c r="H197" i="3" s="1"/>
  <c r="H196" i="3" l="1"/>
  <c r="N180" i="3"/>
  <c r="M180" i="3"/>
  <c r="L180" i="3"/>
  <c r="K180" i="3"/>
  <c r="J180" i="3"/>
  <c r="J189" i="3" s="1"/>
  <c r="I180" i="3"/>
  <c r="I189" i="3" s="1"/>
  <c r="H180" i="3"/>
  <c r="G180" i="3"/>
  <c r="P179" i="3"/>
  <c r="P180" i="3" s="1"/>
  <c r="P189" i="3" s="1"/>
  <c r="O179" i="3"/>
  <c r="O180" i="3" s="1"/>
  <c r="O189" i="3" s="1"/>
  <c r="O51" i="3"/>
  <c r="P51" i="3"/>
  <c r="O52" i="3"/>
  <c r="P52" i="3"/>
  <c r="O53" i="3"/>
  <c r="P53" i="3"/>
  <c r="O54" i="3"/>
  <c r="P54" i="3"/>
  <c r="O55" i="3"/>
  <c r="P55" i="3"/>
  <c r="O34" i="3"/>
  <c r="P34" i="3"/>
  <c r="O35" i="3"/>
  <c r="P35" i="3"/>
  <c r="O36" i="3"/>
  <c r="P36" i="3"/>
  <c r="O37" i="3"/>
  <c r="P37" i="3"/>
  <c r="O38" i="3"/>
  <c r="P38" i="3"/>
  <c r="O39" i="3"/>
  <c r="P39" i="3"/>
  <c r="O40" i="3"/>
  <c r="P40" i="3"/>
  <c r="O41" i="3"/>
  <c r="P41" i="3"/>
  <c r="P7" i="3"/>
  <c r="P8" i="3"/>
  <c r="P9" i="3"/>
  <c r="P10" i="3"/>
  <c r="P11" i="3"/>
  <c r="P12" i="3"/>
  <c r="O13" i="3"/>
  <c r="P13" i="3"/>
  <c r="O14" i="3"/>
  <c r="P14" i="3"/>
  <c r="O15" i="3"/>
  <c r="P15" i="3"/>
  <c r="O16" i="3"/>
  <c r="P16" i="3"/>
  <c r="O17" i="3"/>
  <c r="P17" i="3"/>
  <c r="P18" i="3"/>
  <c r="G49" i="3"/>
  <c r="H49" i="3"/>
  <c r="G32" i="3"/>
  <c r="H32" i="3"/>
  <c r="K98" i="3" l="1"/>
  <c r="L98" i="3"/>
  <c r="M98" i="3"/>
  <c r="N98" i="3"/>
  <c r="H98" i="3"/>
  <c r="G98" i="3"/>
  <c r="O94" i="3"/>
  <c r="P94" i="3"/>
  <c r="P145" i="3" l="1"/>
  <c r="P147" i="3" s="1"/>
  <c r="O145" i="3"/>
  <c r="O147" i="3" s="1"/>
  <c r="N147" i="3"/>
  <c r="M147" i="3"/>
  <c r="L147" i="3"/>
  <c r="K147" i="3"/>
  <c r="H147" i="3"/>
  <c r="G147" i="3"/>
  <c r="P132" i="3" l="1"/>
  <c r="P134" i="3" s="1"/>
  <c r="O132" i="3"/>
  <c r="O134" i="3" s="1"/>
  <c r="P139" i="3"/>
  <c r="O139" i="3"/>
  <c r="K134" i="3"/>
  <c r="L134" i="3"/>
  <c r="M134" i="3"/>
  <c r="N134" i="3"/>
  <c r="O127" i="3"/>
  <c r="P127" i="3"/>
  <c r="O128" i="3"/>
  <c r="P128" i="3"/>
  <c r="O129" i="3"/>
  <c r="P129" i="3"/>
  <c r="O130" i="3"/>
  <c r="P130" i="3"/>
  <c r="P126" i="3"/>
  <c r="O126" i="3"/>
  <c r="I131" i="3"/>
  <c r="J131" i="3"/>
  <c r="K131" i="3"/>
  <c r="L131" i="3"/>
  <c r="M131" i="3"/>
  <c r="N131" i="3"/>
  <c r="H131" i="3"/>
  <c r="G131" i="3"/>
  <c r="H125" i="3"/>
  <c r="K125" i="3"/>
  <c r="L125" i="3"/>
  <c r="M125" i="3"/>
  <c r="N125" i="3"/>
  <c r="O115" i="3"/>
  <c r="P115" i="3"/>
  <c r="O116" i="3"/>
  <c r="P116" i="3"/>
  <c r="O117" i="3"/>
  <c r="P117" i="3"/>
  <c r="O118" i="3"/>
  <c r="P118" i="3"/>
  <c r="K121" i="3"/>
  <c r="L121" i="3"/>
  <c r="M121" i="3"/>
  <c r="N121" i="3"/>
  <c r="H121" i="3"/>
  <c r="G121" i="3"/>
  <c r="P113" i="3"/>
  <c r="O113" i="3"/>
  <c r="O131" i="3" l="1"/>
  <c r="P131" i="3"/>
  <c r="K178" i="3"/>
  <c r="K189" i="3" s="1"/>
  <c r="L178" i="3"/>
  <c r="L189" i="3" s="1"/>
  <c r="M178" i="3"/>
  <c r="M189" i="3" s="1"/>
  <c r="N178" i="3"/>
  <c r="N189" i="3" s="1"/>
  <c r="G178" i="3"/>
  <c r="G189" i="3" s="1"/>
  <c r="O102" i="3"/>
  <c r="P102" i="3"/>
  <c r="O103" i="3"/>
  <c r="P103" i="3"/>
  <c r="O104" i="3"/>
  <c r="P104" i="3"/>
  <c r="O105" i="3"/>
  <c r="P105" i="3"/>
  <c r="O106" i="3"/>
  <c r="P106" i="3"/>
  <c r="O107" i="3"/>
  <c r="P107" i="3"/>
  <c r="H111" i="3"/>
  <c r="K111" i="3"/>
  <c r="L111" i="3"/>
  <c r="M111" i="3"/>
  <c r="N111" i="3"/>
  <c r="G111" i="3"/>
  <c r="O101" i="3" l="1"/>
  <c r="O111" i="3" s="1"/>
  <c r="P101" i="3"/>
  <c r="P111" i="3" s="1"/>
  <c r="H93" i="3"/>
  <c r="K93" i="3"/>
  <c r="L93" i="3"/>
  <c r="M93" i="3"/>
  <c r="N93" i="3"/>
  <c r="G93" i="3"/>
  <c r="H86" i="3"/>
  <c r="I86" i="3"/>
  <c r="J86" i="3"/>
  <c r="K86" i="3"/>
  <c r="L86" i="3"/>
  <c r="M86" i="3"/>
  <c r="N86" i="3"/>
  <c r="G86" i="3"/>
  <c r="H178" i="3" l="1"/>
  <c r="H189" i="3" s="1"/>
  <c r="N144" i="3"/>
  <c r="M144" i="3"/>
  <c r="L144" i="3"/>
  <c r="K144" i="3"/>
  <c r="J144" i="3"/>
  <c r="I144" i="3"/>
  <c r="H144" i="3"/>
  <c r="G144" i="3"/>
  <c r="P143" i="3"/>
  <c r="P144" i="3" s="1"/>
  <c r="O143" i="3"/>
  <c r="O144" i="3" s="1"/>
  <c r="N142" i="3"/>
  <c r="M142" i="3"/>
  <c r="L142" i="3"/>
  <c r="K142" i="3"/>
  <c r="J142" i="3"/>
  <c r="I142" i="3"/>
  <c r="H142" i="3"/>
  <c r="G142" i="3"/>
  <c r="P141" i="3"/>
  <c r="P142" i="3" s="1"/>
  <c r="O141" i="3"/>
  <c r="O142" i="3" s="1"/>
  <c r="P140" i="3"/>
  <c r="O140" i="3"/>
  <c r="N140" i="3"/>
  <c r="M140" i="3"/>
  <c r="L140" i="3"/>
  <c r="K140" i="3"/>
  <c r="J140" i="3"/>
  <c r="I140" i="3"/>
  <c r="H140" i="3"/>
  <c r="G140" i="3"/>
  <c r="N138" i="3"/>
  <c r="M138" i="3"/>
  <c r="L138" i="3"/>
  <c r="K138" i="3"/>
  <c r="H138" i="3"/>
  <c r="G138" i="3"/>
  <c r="H134" i="3"/>
  <c r="G134" i="3"/>
  <c r="G125" i="3"/>
  <c r="P122" i="3"/>
  <c r="P125" i="3" s="1"/>
  <c r="O122" i="3"/>
  <c r="O125" i="3" s="1"/>
  <c r="P112" i="3"/>
  <c r="P121" i="3" s="1"/>
  <c r="O112" i="3"/>
  <c r="O121" i="3" s="1"/>
  <c r="N100" i="3"/>
  <c r="M100" i="3"/>
  <c r="L100" i="3"/>
  <c r="K100" i="3"/>
  <c r="J100" i="3"/>
  <c r="J171" i="3" s="1"/>
  <c r="I100" i="3"/>
  <c r="I171" i="3" s="1"/>
  <c r="H100" i="3"/>
  <c r="G100" i="3"/>
  <c r="P99" i="3"/>
  <c r="P100" i="3" s="1"/>
  <c r="O99" i="3"/>
  <c r="O100" i="3" s="1"/>
  <c r="P95" i="3"/>
  <c r="P98" i="3" s="1"/>
  <c r="O95" i="3"/>
  <c r="O98" i="3" s="1"/>
  <c r="P91" i="3"/>
  <c r="O91" i="3"/>
  <c r="P90" i="3"/>
  <c r="O90" i="3"/>
  <c r="P89" i="3"/>
  <c r="O89" i="3"/>
  <c r="P88" i="3"/>
  <c r="P87" i="3"/>
  <c r="O87" i="3"/>
  <c r="P84" i="3"/>
  <c r="O84" i="3"/>
  <c r="P83" i="3"/>
  <c r="O83" i="3"/>
  <c r="P82" i="3"/>
  <c r="O82" i="3"/>
  <c r="H62" i="3"/>
  <c r="H79" i="3" s="1"/>
  <c r="G62" i="3"/>
  <c r="G79" i="3" s="1"/>
  <c r="P50" i="3"/>
  <c r="P62" i="3" s="1"/>
  <c r="O50" i="3"/>
  <c r="O62" i="3" s="1"/>
  <c r="N49" i="3"/>
  <c r="M49" i="3"/>
  <c r="L49" i="3"/>
  <c r="K49" i="3"/>
  <c r="P33" i="3"/>
  <c r="P49" i="3" s="1"/>
  <c r="O33" i="3"/>
  <c r="O49" i="3" s="1"/>
  <c r="N32" i="3"/>
  <c r="M32" i="3"/>
  <c r="L32" i="3"/>
  <c r="K32" i="3"/>
  <c r="P6" i="3"/>
  <c r="P32" i="3" s="1"/>
  <c r="L79" i="3" l="1"/>
  <c r="O86" i="3"/>
  <c r="K79" i="3"/>
  <c r="P86" i="3"/>
  <c r="J191" i="3"/>
  <c r="O93" i="3"/>
  <c r="P93" i="3"/>
  <c r="P79" i="3"/>
  <c r="R79" i="3" s="1"/>
  <c r="N79" i="3"/>
  <c r="M79" i="3"/>
  <c r="G171" i="3"/>
  <c r="K171" i="3"/>
  <c r="M171" i="3"/>
  <c r="N171" i="3"/>
  <c r="L171" i="3"/>
  <c r="H171" i="3"/>
  <c r="P171" i="3" l="1"/>
  <c r="O171" i="3"/>
  <c r="P191" i="3"/>
  <c r="L191" i="3"/>
  <c r="H191" i="3"/>
  <c r="N191" i="3"/>
  <c r="O32" i="3" l="1"/>
  <c r="O79" i="3" l="1"/>
  <c r="Q79" i="3" s="1"/>
</calcChain>
</file>

<file path=xl/sharedStrings.xml><?xml version="1.0" encoding="utf-8"?>
<sst xmlns="http://schemas.openxmlformats.org/spreadsheetml/2006/main" count="2160" uniqueCount="292">
  <si>
    <t>№ п/п</t>
  </si>
  <si>
    <t>Наименование медицинской организации</t>
  </si>
  <si>
    <t>Специальность медицинского работника/занимаемая должность</t>
  </si>
  <si>
    <t>Направление повышения квалификации (специальность, наименование и продолжительность образовательной программы)</t>
  </si>
  <si>
    <t>Кол-во человек на 1 кв</t>
  </si>
  <si>
    <t>Объем необходимого финансирования на 1 кв (в рублях)</t>
  </si>
  <si>
    <t>Кол-во человек на 2 кв</t>
  </si>
  <si>
    <t>Объем необходимого финансирования на 2 кв (в рублях)</t>
  </si>
  <si>
    <t>Кол-во человек на 3 кв</t>
  </si>
  <si>
    <t>Объем необходимого финансирования на 3 кв (в рублях)</t>
  </si>
  <si>
    <t>Кол-во человек на 4 кв</t>
  </si>
  <si>
    <t>Объем необходимого финансирования на 4 кв (в рублях)</t>
  </si>
  <si>
    <t>ГБУЗ РТ "Республиканская больница №1"</t>
  </si>
  <si>
    <t>Итого по ГБУЗ РТ "Республиканская больница №1"</t>
  </si>
  <si>
    <t>ГБУЗ РТ "Республиканский онкодиспансер"</t>
  </si>
  <si>
    <t>Итого по ГБУЗ РТ "Республиканский онкологический диспансер"</t>
  </si>
  <si>
    <t>ГБУЗ РТ "Сут-Хольская ЦКБ"</t>
  </si>
  <si>
    <t>ВСЕГО по разделу Дополнительное профессиональное образование</t>
  </si>
  <si>
    <t>№</t>
  </si>
  <si>
    <t>Наименование мероприятия</t>
  </si>
  <si>
    <t>Наименование приобретаемого медицинского оборудования и его характеристики</t>
  </si>
  <si>
    <t>Кол-во единиц на 1 кв.</t>
  </si>
  <si>
    <t>Кол-во единиц на 2 кв.</t>
  </si>
  <si>
    <t>Кол-во единиц на3 кв.</t>
  </si>
  <si>
    <t>Кол-во единиц на 4 кв.</t>
  </si>
  <si>
    <t>Приобретение медицинского оборудования</t>
  </si>
  <si>
    <t>Электрокардиограф многоканальный</t>
  </si>
  <si>
    <t>Итого:</t>
  </si>
  <si>
    <t>ГБУЗ РТ "Инфекционная больница"</t>
  </si>
  <si>
    <t>Функциональная кровать</t>
  </si>
  <si>
    <t>ГБУЗ РТ ««Рес. центр восстановительной медицины и реабилитации для детей»</t>
  </si>
  <si>
    <t xml:space="preserve">ГБУЗ РТ "Республиканская детская больница" </t>
  </si>
  <si>
    <t xml:space="preserve">ГБУЗ РТ "Барун-Хемчикский ММЦ" </t>
  </si>
  <si>
    <t>ВСЕГО по приобретению медицинского оборудования</t>
  </si>
  <si>
    <t>Наименование подлежащего ремонту медицинского оборудования</t>
  </si>
  <si>
    <t>Ремонт медицинского оборудования</t>
  </si>
  <si>
    <t>ВСЕГО по ремонту медицинского оборудования</t>
  </si>
  <si>
    <t>Итого средств НСЗ направленных на мероприятия</t>
  </si>
  <si>
    <t>Раздел 1</t>
  </si>
  <si>
    <t>Раздел 2</t>
  </si>
  <si>
    <t>Аппарат ультразвуковой диагностический медицинский с допплеровским каналом (датчик конвексный, линейный, кардиологический)</t>
  </si>
  <si>
    <t>Клинический анализатор определения гемоглобина, эритроцитов, тромбоцитов (гематологический анализатор)</t>
  </si>
  <si>
    <t xml:space="preserve">Аппарат искусственной вентиляции легких с увлажнителем и монитором параметров дыхания, функцией не инвазивной искусственной вентиляции легких </t>
  </si>
  <si>
    <t xml:space="preserve">Монитор пациента (оксиметрия, неинвазивное артериальное давление, электрокардиограмма, частота дыхания, температура)  </t>
  </si>
  <si>
    <t xml:space="preserve">Шприцевой насос </t>
  </si>
  <si>
    <t>Амплификатор (Комплектация ПЦР лаборатории с ДТпрайм 4М1 (комплект оборудования)</t>
  </si>
  <si>
    <t>Прибор для автоматического окрашивания клеточных препаратов*</t>
  </si>
  <si>
    <t xml:space="preserve">Щелевая лампа с принадлежностями </t>
  </si>
  <si>
    <t>Автоматический рефрактометр</t>
  </si>
  <si>
    <t>Ретинальная камера для проведения флюоресцентной ангиографии</t>
  </si>
  <si>
    <t>Стерилизатор для медицинских инструментов</t>
  </si>
  <si>
    <t>ГБУЗ РТ "Кызылская городская станция скорой медпомощи"</t>
  </si>
  <si>
    <t>Фиброгастроскоп</t>
  </si>
  <si>
    <t>Фибробронхоскоп</t>
  </si>
  <si>
    <t>Манипуляционный цистоскоп</t>
  </si>
  <si>
    <t>Эхоэнцефалоскоп</t>
  </si>
  <si>
    <t>Аппарат "Искусственная почка" транспортный</t>
  </si>
  <si>
    <t>ГБУЗ РТ "Городская поликлиника г. Кызыла"</t>
  </si>
  <si>
    <t>Ультразвуковая система экспертного класса с датчиками для детей и взрослых и программным обеспечением</t>
  </si>
  <si>
    <t>ГБУЗ РТ "Пий-Хемская ЦКБ"</t>
  </si>
  <si>
    <t>ГБУЗ РТ "Бай-Тайгинская ЦКБ"</t>
  </si>
  <si>
    <t>ГБУЗ РТ "Тоджинская ЦКБ"</t>
  </si>
  <si>
    <t>Раздел 3</t>
  </si>
  <si>
    <t>Аппарат для искусственной вентиляции легких (далее ИВЛ) для новорожденных (с контролем по давлению и объему, циклические по времени и потоку, с системой тригеррной вентиляции)</t>
  </si>
  <si>
    <t>Микроскоп бинокулярный с осветителем "I", "II"</t>
  </si>
  <si>
    <t>Аппарат искусственного кровообращения, экстрокорпоральной осигенации, контрпульсации, интраоперационного сбора крови, экстракорпоральной детоксикации, фильтрации, не инвазивные мониторы для оценки гемодинамики ,транскраниальный оксиметр ,метаболографы, ожоговые кровати и другие устройства.</t>
  </si>
  <si>
    <t>Кресло смотровое универсальное</t>
  </si>
  <si>
    <t>Стол многофункциональный операционный</t>
  </si>
  <si>
    <t>Установка ангиографическая  INNOVA  с принадлежностями.     Инв.№д00000310108735</t>
  </si>
  <si>
    <t>Генератор электрохирургический с универсальным набором комплектующих для монополярной и биполярной коагуляции</t>
  </si>
  <si>
    <t>Стол операционный хирургический многофункциональный универсальный</t>
  </si>
  <si>
    <t>Потолочный бестеневой хирургический светильник стационарный (на потолочной консоли)</t>
  </si>
  <si>
    <t>Аппарат для сбережения и реинфузии крови</t>
  </si>
  <si>
    <t>Аспиратор-деструктор ультразвуковой с комплектом</t>
  </si>
  <si>
    <t>Система для обогрева пациентов (термоматрас)</t>
  </si>
  <si>
    <t>Аппарат для неинвазивной вентеляции легких, педиатрический</t>
  </si>
  <si>
    <t>Аппарат рентгеновский флюорографический (флюорограф)</t>
  </si>
  <si>
    <t xml:space="preserve">Аппарат рентгеновский на 2 рабочих места </t>
  </si>
  <si>
    <t>Мобильный рентгеновский аппарат с электроннооптическим преобразователем или мобильный рентгеновский аппарат C-дуга с возможностью рентгеноскопии, оснащенный монитором и принтером</t>
  </si>
  <si>
    <t>Заявка без указания приказов о порядках оказания МП</t>
  </si>
  <si>
    <t>сертификат</t>
  </si>
  <si>
    <t xml:space="preserve">План по приобретению оборудования из средств НСЗ ТФОМС на 2019 г. </t>
  </si>
  <si>
    <t xml:space="preserve">ГБУЗ РТ "Республиканская больница 2" </t>
  </si>
  <si>
    <t>Кольпоскоп</t>
  </si>
  <si>
    <t>Годовой объем необходимого финансирования          (в рублях)</t>
  </si>
  <si>
    <t>Годовое кол-во обучаемых</t>
  </si>
  <si>
    <t>Утвержденный план на 1 кв.                (в рублях)</t>
  </si>
  <si>
    <t>Утвержденный план на 2 кв. (в рублях)</t>
  </si>
  <si>
    <t>Утвержденный план на 3 кв.                  (в рублях)</t>
  </si>
  <si>
    <t>Утвержденный план на 4 кв.          (в рублях)</t>
  </si>
  <si>
    <t xml:space="preserve">Годовое кол-во единиц </t>
  </si>
  <si>
    <r>
      <t>Приобретение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медицинского оборудования</t>
    </r>
  </si>
  <si>
    <t xml:space="preserve">кол-во на конец 2018 года </t>
  </si>
  <si>
    <t>Остаток на конец 2018 года</t>
  </si>
  <si>
    <t>ГБУЗ РТ "Республиканский родильный дом"</t>
  </si>
  <si>
    <t>Неонатология, врач - неонатолог</t>
  </si>
  <si>
    <t>Анестезиология-реаниматология, врач анестезиолог - реаниматолог</t>
  </si>
  <si>
    <t>Акушерство и гинекология, заведующая акушерским отделением врач акушер - гинеколог</t>
  </si>
  <si>
    <t>Акушерство и гинекология, врач-акушер гинеколог</t>
  </si>
  <si>
    <t>Организация здравоохранения и общественное здоровье, врач-акушер гинеколог</t>
  </si>
  <si>
    <t>Заведующая акушерским отделением врач акушер - гинеколог</t>
  </si>
  <si>
    <t>Итого по ГБУЗ РТ "Республиканский родильный дом"</t>
  </si>
  <si>
    <t>Нейрохирургия, заведующий нейрохирургическим отделением</t>
  </si>
  <si>
    <t>Нейрохирургия, врач- нейрохирург</t>
  </si>
  <si>
    <t>Хирургия, врач-хирург</t>
  </si>
  <si>
    <t>Оториноларингология, врач-оториноларинголог</t>
  </si>
  <si>
    <t>Эндокринология, врач-эндокринолог</t>
  </si>
  <si>
    <t>Офтальмология, врач-офтальмолог</t>
  </si>
  <si>
    <t>Кардиология, врач-кардиолог</t>
  </si>
  <si>
    <t>ООО Межрегиональный центр непрерывного образования и фармацевтического образования  по программе «Актуальные вопросы по онкологии» по специальности «Онкология», 160 ч., с 11.03 по 05.04.2019 г.</t>
  </si>
  <si>
    <t>ФГБОУ ВО «Санкт-Петербургский государственный педиатрический медицинский университет» по программе повышения квалификации «Уроонкология» по специальности «онкология» в объеме с 11.03.2019 по 16.03.2019 г., 36 ч.</t>
  </si>
  <si>
    <t>ГБУЗ МО «Московский областной научно-исследовательский клинический институт им.М.Ф.Владимирского» по специальности «Онкология» по программе «Актуальные вопросы диагностики и лечения рака молочной железы» с 11.03.2019 по 16.03.2019 г (очная), 36 ч.</t>
  </si>
  <si>
    <t>ФГБУ «Национальный медицинский исследовательский центр В.А.Алмазова» по программе повышения квалификации «Алгоритмы ведения пациентов с аритмиями» в объеме 36.0 часов по специальности «Терапия» с 11.03.2019 по 16.03.2019 г (очная)</t>
  </si>
  <si>
    <t>ЧОУ ДПО «Межрегиональный Институт Непрерывного Образования» по программе повышения квалификации «Интенсивная терапия дыхательной недостаточности№ по специальности «Анестезиология-реаниматология» в объеме 36.0 академических часов с 18.03.2019 по 23.03.2019 г (заочная)</t>
  </si>
  <si>
    <t>ЧОУ ДПО «Межрегиональный Институт Непрерывного Образования» по программе повышения квалификации «интенсивная терапия дыхательной недостаточности» в объеме 36. О академических часов с 25.03.2019 по 30.03.2019 г (заочная)</t>
  </si>
  <si>
    <t>Оториноларингология, цикл "Избранные вопросы оториноларингологии",36ч ,с  28.01.2019 по 01.02.2019г, АНО ДПО "Ликей"</t>
  </si>
  <si>
    <t>Нейрохирургия, цикл «актуальные вопросы нейрохирургии»,36 ч, ФГБОУ ДПО «Новокузнецкий государственный институт усовершенствования врачей»,  с 04.02.2019г. по 09.02.2019г.</t>
  </si>
  <si>
    <t>Нейрохирургия, цикл «актуальные вопросы нейрохирургии»,36 ч, ФГБОУ ДПО «Новокузнецкий государственный институт усовершенствования врачей», с 04.02.2019г. по 09.02.2019г.</t>
  </si>
  <si>
    <t>Хирургия, цикл "Пункционные и дренажные технологии диагностики ,дифференциальной дианостики и лечения заболеваний грудной и брюшной полостей",36 ч.с 21.01.2019г.-по 25.01.2019г.ФГБОУ ВО «Кемеровский государственный медицинский университет» Минздрава России.</t>
  </si>
  <si>
    <t>Эндокринология, цикл "Актуальные вопросы нейроэндокринологии"36 ч ,с 18.03.2019г по 23.03.2019г, ФГБОУ ВО "Сибирский государственный медицинский университет" Минздрава России</t>
  </si>
  <si>
    <t>Офтальмология, цикл "актуальные вопросы офтальмологии",160 ч, с 11.03.2019 по 05.04.2019г, ООО "Межрегиональный центр непрерывного медицинского и фармацевтического образования"</t>
  </si>
  <si>
    <t>Кардиология, цикл "Некоронарогенные заболевания сердца",18 ч ,ЧОУ ДПО Межрегиональный институт непрерывного образования", с 21.01.2019 г по 23.01.2019 г</t>
  </si>
  <si>
    <t>Аллергология-иммунология, цикл "Диагностика и лечение иммунопатологических состояний", с 03.02.2019 по 09.02.2019 г. ФГБОУ ВО "Первый Санкт-Петербургский ГМУ им. академика И.П. Павлова" Минздрава России, 36 ч.</t>
  </si>
  <si>
    <t>Неонатология, "Первичная реанимация новорожденных в родильном зале", с 18 по 23.03.2019 г., 36 ч. ФГБ0У ВО «Кемеровский государственный медицинский университет» Минздрава России</t>
  </si>
  <si>
    <t>Анестезиология-реаниматология "Искусственное питание больных в интенсивной медицине", с 11 по 16.02.2019 г., 36 ч. ФГБ0У ВО «Тюменский государственный медицинский университет» Минздрава России</t>
  </si>
  <si>
    <t>Неонатология, " Патология недоношенных, особенности оказания помощи новорпожденным с экстремально низкой массой тела", с 18 по 18.03.2019 г. 36 ч., ФГБ0У ВО «Новосибирский государственный медицинский университет» Минздрава России</t>
  </si>
  <si>
    <t>Акушерство и гинекология, "Экспертиза временной нетрудоспособности. Органмизационные основы экспертизы временной нетрудоспособности и медико-социальной экспертизы", с 14 по 27.01.2019 г., 36 ч., АНО ДПО «Региональный институт повышение квалификации переподготовки медицинских работников»</t>
  </si>
  <si>
    <t>Акушерство и гинекология, "Экспертиза временной нетрудоспособности. Порядок проведения экспертизы", с 14 по 27.01.2019 г., 36 ч., ООО «Парус- Национальные Реформы»</t>
  </si>
  <si>
    <t>Акушерство и гинекология, "Гинекологическая эндокринология", с 25 по 30.03.2019 г., 36 ч., ФГБ0У ВО «Новосибирский государственный медицинский университет» Минздрава России</t>
  </si>
  <si>
    <t>Организация здравоохранения и общественное здоровье, "Экспертиза временной нетрудоспособности. Органмизационные основы экспертизы временной нетрудоспособности и медико-социальной экспертизы", с 14 по 27.01.2019 г., 36 ч., АНО ДПО «Региональный институт повышение квалификации переподготовки медицинских работников»</t>
  </si>
  <si>
    <t>Акушерство и гинекология, "Экстрагенитальная патология и беременность", с 28.01 по 02.02.2019 г., 36 ч. ФГБ0У ВО «Новосибирский государственный медицинский университет» Минздрава России</t>
  </si>
  <si>
    <t>Акушерство и гинекология, "Эстетическая гинекология", с 26.02. по 01.03.2019 г., 36 ч., ФГБУ  «Национальный медицинский исследовательский центр акушерства, гинекологии и перинатологии  имени академика В.И. Кулакова»</t>
  </si>
  <si>
    <t>Аллергология-иммунология, врач аллерголог-иммунолог</t>
  </si>
  <si>
    <t>Онкология, заместитель главного врача по лечебной работе</t>
  </si>
  <si>
    <t>Онкология, врач онколог</t>
  </si>
  <si>
    <t>Онкология (маммология), врач онколог</t>
  </si>
  <si>
    <t>Терапия, врач терапевт</t>
  </si>
  <si>
    <t>Автоматический биохимический анализатор Лабио -200 со встроенным баркод ридером Инв. №5101341075</t>
  </si>
  <si>
    <t xml:space="preserve">Телекардиограф </t>
  </si>
  <si>
    <t xml:space="preserve"> </t>
  </si>
  <si>
    <t>Объем необходимого финансирования          (в рублях)</t>
  </si>
  <si>
    <t>Кол-во обучаемых</t>
  </si>
  <si>
    <t xml:space="preserve">Приложение 
к приказу МЗ РТ № 1500
от 26 декабря 2018г. </t>
  </si>
  <si>
    <t xml:space="preserve">Приложение 1
к протоколу № 5
от 26 декабря 2018г. </t>
  </si>
  <si>
    <t>ГБУЗ РТ "Республиканский центр скорой медпомощи и МК"</t>
  </si>
  <si>
    <t>"Актуальные вопросы ультразвуковой диагностики в гинекологии", 36 ч.</t>
  </si>
  <si>
    <t>"Актуальные вопросы неонатальной неврологии", 36,0 ч.</t>
  </si>
  <si>
    <t>"Гитероскопия", 36 ч.</t>
  </si>
  <si>
    <t>Электрокоагулятор (коагулятор) хирургический моно и биполярный с комплектом соответствующего инструментария</t>
  </si>
  <si>
    <t>Анализатор биохимический "Индико с ISE блоком " с заменой запасных частей, инв.№Д0000031001070190,2012 г.в.</t>
  </si>
  <si>
    <t>Неонатология</t>
  </si>
  <si>
    <t>"Ультразвуковая диагностика в гинекологии", 36 ч.</t>
  </si>
  <si>
    <t>Аппарат рентгеновский диагностический цифровой для рентгенографии</t>
  </si>
  <si>
    <t>Аппарат искусственной вентиляции легких педиатрический с
увлажнителем и монитором параметров дыхания</t>
  </si>
  <si>
    <t>Томограф рентгеновский компьютерный Agullion RXL Инв № ВА000000292</t>
  </si>
  <si>
    <t xml:space="preserve">ГБУЗ РТ "Стоматологическая поликлиника" </t>
  </si>
  <si>
    <t>Рентгеновский  визиограф GX S-700, Инв. Номер № 1380387</t>
  </si>
  <si>
    <t xml:space="preserve">ГБУЗ РТ "Республиканский центр медицинской профилактики" </t>
  </si>
  <si>
    <t>Портативный аппарат ультазвуковой диагностики Инв. № М000000594</t>
  </si>
  <si>
    <t>Видеоэндоскопическая система FUJIFILM, инв. №:д00000310107028  (Видеодуоденоскоп ED - 530XT), 2013г.в.</t>
  </si>
  <si>
    <t>Видеогастроскоп Pentax EG-290Kp инв.№ 21012400010, 2018 г.в.</t>
  </si>
  <si>
    <t>Хирургия, цикл "Актуальные вопросы хирургии", 36 ч, ФГБОУ ВО "Новосибирский государственный медицинский университет", Минздрава России с 13.05.2019 г. по 18.05.2019 г.</t>
  </si>
  <si>
    <t xml:space="preserve">Офтальмология, цикл "Врожденные и приобретенные заболевания глаз у детей", 72 ч, ФГБОУ "Московский научно-исследовательсий институт глазных болезней им.Гельмгольца", Минздрава России, с 01.04.2019 г. по 12.04.2019 г. </t>
  </si>
  <si>
    <t>Офтальмология , цикл "Патология сетчатки и сосудов", 36 ч, ФГБОУ ВЛ "Уральский государственный медицинский университет", Минздрава России, с 22.04.2019 г. по 27.04.2019 г.</t>
  </si>
  <si>
    <t>Кардиология цикл, "Тактика ведения пациентов с хронической сердечной недостаточностью в амбулаторных условиях", 36 ч, с 09.04.2019 по 16.04.2019 г, АНО "Центр дополнительного профессионального образования "Перспектива"</t>
  </si>
  <si>
    <t xml:space="preserve">Челюстно-лицевая хирургия, врач челюстно-лицевой хирург </t>
  </si>
  <si>
    <t>Челюстно-лицевая хирургия цикл, "Воспалительные заболевания челюстно-лицевой области"  36 ч, с 04.08.2019 г. по 12.04.2019 г, ФГБОУ ВО "Российский национальный исследовательский медицинский университет им. Н.И. Пирагова" Минздрава России</t>
  </si>
  <si>
    <t xml:space="preserve">Клиническая лабораторная диагностика, врач-лаборант </t>
  </si>
  <si>
    <t>Клиническая лабораторная диагностика цикл, "Контроль качества лабораторных исследований в клинико-диагностических лабораторных исследований в клинико-диагностических лабораторных учреждений здравоохранения Российской Федерации", 36 ч, с 20.05.2019 по 25.05.2019 г, ФГБОУ ВО "Сибирский государственный медицинский университет", Минздрава России</t>
  </si>
  <si>
    <t>Кардиология цикл, "Заболевания сердечно-сосудистой системы и беременность", 36 ч, ФГБОУ ВО "Сибирский государственный медицинский университет", Минздрава России, с 08.04.2019 по 13.04.2019 г.</t>
  </si>
  <si>
    <t xml:space="preserve">ФБГБОУ ВО Первый Санкт-Петербургский государственный медицинский университет им. Академ. И.П. Павлова по специальности «Онкология» по дополнительной программе «Актуальные вопросы торакальной онкологии", 36 ч,  с 20.05.2019 г по 25.05.2019 г. </t>
  </si>
  <si>
    <t xml:space="preserve">ФГБОУ ВО «Иркутский государственный медицинский университет» по программе «Лапароскопия в хирургии (базовый симуляционный тренинг)  специальности «Хирургия», 36 ч, с 03.06.2019 г. по 08.06.2019 г. </t>
  </si>
  <si>
    <t xml:space="preserve">ФГБОУ ВО «первый Санкт-Петербургский государственный медицинский унив. им.. академ. И.П.Павлова по программе «Актуальные вопросы торакальной онкологии» по специальности «Онкология», 36 ч, с 20.05.2019 г по 25.05.2019 г. </t>
  </si>
  <si>
    <t xml:space="preserve">Клиническая лабораторная диагностика, врач клинической лабораторной диагностики  </t>
  </si>
  <si>
    <t xml:space="preserve">ФГБОУ ВО «Ростовский государственный медицинский университет» по программе повышения квалификации «Цитологическая диагностика опухолей» по специальности  «Клиническая лабораторная диагностика», 36 ч, с 08.04.2019 г. по 13.04.2019 г. </t>
  </si>
  <si>
    <t xml:space="preserve">Эндоскопия, врач эндоскопист </t>
  </si>
  <si>
    <t xml:space="preserve">Казанская государственная медицинская академия «Российская медицинская академия непрерывного образования» по программе повышения квалификации  Эндоскопическая диагностика заболеваний толстой кишки» по специальности «эндоскопия» 36 ч, с 03.06.2019 по 08.06.2019 г </t>
  </si>
  <si>
    <t xml:space="preserve">Онкология, врач онколог  </t>
  </si>
  <si>
    <t xml:space="preserve">Казанская государственная медицинская академия-филиал ФГБОУ ДПО «Российская медицинская академия непрерывного профессионального образования» по программе повышения квалификации «Эндоскопическая диагностика заболеваний толстой кишки» по специальности «Эндоскопия» 36 ч, с 03.06.2019 г. по 08.06.2019 г. </t>
  </si>
  <si>
    <t>Акушерство и гинекология, врач акушер-гинеколог</t>
  </si>
  <si>
    <t>ФГБ0У ВО «Новосибирский государственный медицинский университет» Минздрава России,  цикл по повышения квалификации  "Ульразвуковая диагностика в акушерстве и гинекологии (симуляциооный курс)" по специальности "Ультразвуковая диагностика"36 ч, с 22.04.2019 по 27.04.2019 г.</t>
  </si>
  <si>
    <t xml:space="preserve">ФГБ0У ВО «Новосибирский государственный медицинский университет» Минздрава России,  цикл по повышения квалификации  "Экстрагенитальная патология и беременность" по специальности "Акушерство и гинекология" 36 ч, с 20.05.2019 по 25.05.2019 г. </t>
  </si>
  <si>
    <t>Неонатология, врач неонатолог</t>
  </si>
  <si>
    <t>Казанская государственная медицинская академия –филиал ФГБОУ ДПО «Российская медицинская академия непрерывного профессионального образования» Минздрава России, цикл по по повышения квалификации "Варианты неврологических нарушений" по специальности "Неонатология", 36 ч, с 08.04.2019 по 13.04.2019 г.</t>
  </si>
  <si>
    <t xml:space="preserve">Казанская государственная медицинская академия –филиал ФГБОУ ДПО «Российская медицинская академия непрерывного профессионального образования» Минздрава России, цикл по повышению квалификации "Варианты неврологических нарушений у детей раннего возраста" по специальности "Неонатология", 36 ч, с 08.04.2019 г по 13.04.2019 г. </t>
  </si>
  <si>
    <t>ФГБ0У ВО «Алтайский государственный медицинский университет» Минздрава России, цикл по повышению квалификации "Патология шейки матки" по специальности "Акушерство и гинекологии", 36 ч, с 24.06.2019 г по 29.06.2019 г.</t>
  </si>
  <si>
    <t xml:space="preserve">ФГБ0У ВО «Казанский государственный медицинский университет «Минздрава России, цикл  повышению квалификации "Организация экспертиза временной нетрудоспособности" по специальности "Акушерство и гинекология", 36 ч, 
С 10.05.2019г-23.05.2019г
</t>
  </si>
  <si>
    <t>Акушерство и гинекология, врач ординатор акушер-гинеколог</t>
  </si>
  <si>
    <t xml:space="preserve">ФГБ0У ВО «Сибирский государственный медицинский университет» Минздрава России, цикл по программе повышению квалификации "Затрудненные роды" по специальности "Акушерство и гинекология", 36 ч, с 08.04.2019 г по 13.04.2019 г. </t>
  </si>
  <si>
    <t xml:space="preserve">Анестезиология и реаниматология, врач анестезиолог-реанитатолог </t>
  </si>
  <si>
    <t>ФГБ0У ВО «Санкт-Петербургский  государственный  педиатрический  медицинский университет» Минздрава России, цикл по программе повышения квалификации "Парентеральное и энтеральное питание доношенных детей от "А" до "Я" по специальности "Анестезиология-реаниматология" 36 ч, с 15.04.2019 г по 20.04.2019 г.</t>
  </si>
  <si>
    <t xml:space="preserve">ФГБ0У ВО «Санкт-Петербургский  государственный  педиатрический  медицинский университет» Минздрава России, цикл по программе повышения квалификации "Перинатальное поражения нервной системы у новорожденных и недоношенных детей", по специальности "Неонатология", 36 ч, с 03.06.2019 по 08.06.2019 г. </t>
  </si>
  <si>
    <t>ФГБОУ ВО "Казанский (Приложский) федеральный университет" по программме повышению квалификации "Офисная и традиционная гистероскопия. Гистерорезектоскопия. Лечения и диагностика внутриматочной патологии в амбулатории и стационаре" по специальности "Акушерство и гинекология"</t>
  </si>
  <si>
    <t>ГБУЗ РТ "Улуг-Хемский ММЦ им.А.Т. Балгана"</t>
  </si>
  <si>
    <t xml:space="preserve">ФГБОУ ВО "Красноярский государственный медицинский университет им проф. В.Ф. Войно-Ясенецкого" Минздрава России по программе повышения квалификации "Кардиология" по специальности "Кардиология", 144 ч, с 01.04.2019 по 27.04.2019 г. </t>
  </si>
  <si>
    <t>Итого по ГБУЗ РТ "Улуг-Хемский ММЦ им.А.Т. Балгана"</t>
  </si>
  <si>
    <t xml:space="preserve">Педиатрия, врач - педиатр </t>
  </si>
  <si>
    <t>Основы вскрамливания детей грудного и раннего возраста ФГБОУ ВО "Красноярский государственный медицинский университет им .проф. В.Ф. Войно-Ясенецкого" с 03.06.2019 по 10.06.2019 г., 36,0 акад.часов</t>
  </si>
  <si>
    <t>Основы вскрамливания детей грудного и раннего возраста,"Красноярский государственный медицинский университет им .проф. В.Ф. Войно-Ясенецкого" с 03.06.2019 по 10.06.2019 г., 36,0 акад.часов</t>
  </si>
  <si>
    <t>Основы вскрамливания детей грудного и раннего возраста,ФГБОУ ВО "Красноярский государственный медицинский университет им .проф. В.Ф. Войно-Ясенецкого" с 03.06.2019 по 10.06.2019 г., 36,0 акад.часов</t>
  </si>
  <si>
    <t>Избранные вопросы педиатрической диетологии (1 модуль),ФГБОУ ВО "Красноярский государственный медицинский университет им .проф. В.Ф. Войно-Ясенецкого" с 01.04.2019 по 08.04.2019, 36,0 акад.часов</t>
  </si>
  <si>
    <t>Основы вскрамливания детей грудного и раннего возраста, ФГБОУ ВО "Красноярский государственный медицинский университет им .проф. В.Ф. Войно-Ясенецкого"с 03.06.2019 по 10.06.2019 г., 36,0 акад.часов</t>
  </si>
  <si>
    <t>ГБУЗ РТ "Республиканская детская больница"</t>
  </si>
  <si>
    <t>Итого по ГБУЗ РТ "Республиканская детская больница"</t>
  </si>
  <si>
    <t>Ультразвуковая диагностика, врач ультразвуковой диагностики</t>
  </si>
  <si>
    <t xml:space="preserve">Повышения квалификации по специальности "Эходоплерокардиография. Диагностика критерии патологии", 36 часов, ООО "Алтайский медицинский институт последипломного образования" с 22.04.2019 по 27.04.2019 г. </t>
  </si>
  <si>
    <t>Эпидемиология, заведующая кабинетом организационно-методической работы</t>
  </si>
  <si>
    <t xml:space="preserve">Организация проведения вакцинопрофилактики населения, 36 часов ЧОУ ДПО "Межрегиональный институт непрерывного образования" с 17.06.2019 г. по 22.06.2019 г. </t>
  </si>
  <si>
    <t>Эпидемиология и профилактика внутрибольничных инфекций, 36 часов ЧОУ ДПО "Межрегиональный институт непрерывного образования" с 01.04.2019 г. по 37.04.2019 г.</t>
  </si>
  <si>
    <t>ГБУЗ РТ "Городская поликлиника" г. Кызыла</t>
  </si>
  <si>
    <t>Итого по ГБУЗ РТ "Городская поликлиника" г. Кызыла</t>
  </si>
  <si>
    <t>Масс-спектометр для проведения исследований методом время-пролетной масс-спектометрии, снабженный системой BIO-TYPER для быстрой идентификации микроорганизмов</t>
  </si>
  <si>
    <t>Анализатор биохимический</t>
  </si>
  <si>
    <t xml:space="preserve">Стойка эндоскопическая с набором инструментов для полного объема лапароскопических  операций с электромеханическим морцелятором  </t>
  </si>
  <si>
    <t>Дефибрилятор бифазный с функцией синхронизации</t>
  </si>
  <si>
    <t xml:space="preserve">Эндоскопическая консоль или стойка с оборудованием и принадлежностями для эндовидеохирургии и набором инструментов для пластической хирургии </t>
  </si>
  <si>
    <t>Аппарат с суточного мониторирования артериального давления, аппарат для холтеровского мониторирования сердечного ритма.</t>
  </si>
  <si>
    <t>Газовый  хроматограф с детектором по теплопроводности.</t>
  </si>
  <si>
    <t>Аппарат искусственной вентиляции легких транспортный (CMV, SIMV, CPAP) c мониторированием дыхательного и минутного обьема дыхания,давления в контуре аппарата.</t>
  </si>
  <si>
    <t>Монитор глубины анестезии</t>
  </si>
  <si>
    <t>Аппарат ультразвуковой диагностический  HI  VISION  Avius    № КЕ13679101/59572</t>
  </si>
  <si>
    <t>Инфузионный насос</t>
  </si>
  <si>
    <t>Дефибриллятор</t>
  </si>
  <si>
    <t>Ламинарный бокс</t>
  </si>
  <si>
    <t>Система централизованного снабжения медицинскими газами и ваакумом</t>
  </si>
  <si>
    <t>Фиброгастродуоденископ</t>
  </si>
  <si>
    <t>Аппарат лазерный хирургический  фотодинамического и гипертермического  воздействия</t>
  </si>
  <si>
    <t>Место рабочее (комплект оборудования) для  врача  стоматолога: Установка стоматологическая,  включающая блок  врача-  стоматолога (бормашина), кресло  стоматологическое, гидроблок  стоматологический , светильник  операционный стоматологический(данные  части могут быть закреплены   на  единой несущей  станине либо крепиться  взаимно  либо  раздельно  к несущим  конструкциям (стене, мебели)).  или  Место  рабочее  универсальное  врача- стоматолога ,  включающее  УС, оснащенную  турбиной, микромотором , диатермокоагулятором, ультразвуковым скалером, пылесосом, негатоскопом.  2.  Стул  врача- стоматолога при отсутствии  в комплекте  МРУ иУС.  3. Компрессор  стоматологический (безмаслянный). при ротсутствии в МРУ и УС</t>
  </si>
  <si>
    <t xml:space="preserve">ГБУЗ РТ "Тес-Хемская ЦКБ" </t>
  </si>
  <si>
    <t>Фетальный монитор</t>
  </si>
  <si>
    <t xml:space="preserve">ГБУЗ РТ "Монгун-Тайгинская ЦКБ" </t>
  </si>
  <si>
    <t>Фиброгастродуоденоскоп</t>
  </si>
  <si>
    <t>Установка стоматологическая универсальная (кресло, бормашина, гидроблок, светильник)</t>
  </si>
  <si>
    <t>Спирометр, электрокардиограф многоканальный</t>
  </si>
  <si>
    <t xml:space="preserve">ГБУЗ РТ "Тандинская ЦКБ" </t>
  </si>
  <si>
    <t>Аппарат электрохирургический высокочастотный</t>
  </si>
  <si>
    <t>Сканер ультразвуковой для носовых пазух (эхосинускоп)</t>
  </si>
  <si>
    <t>Автоклав для стериализации наконечников</t>
  </si>
  <si>
    <t xml:space="preserve">Аппарат исскуственной вентиляции легких </t>
  </si>
  <si>
    <t>Аппарат ультразвуковой диагностический сканирующий</t>
  </si>
  <si>
    <t xml:space="preserve">ГБУЗ РТ "Каа-Хемская ЦКБ" </t>
  </si>
  <si>
    <t>Аппарат наркозный</t>
  </si>
  <si>
    <t>Аппарат рентгеновский</t>
  </si>
  <si>
    <t xml:space="preserve">ГБУЗ РТ "Улуг-Хемский ММЦ" </t>
  </si>
  <si>
    <t>Эндоскопическая система (видео-, фибро- или регидная), включающая:
осветитель, инсуффлятор, электроотсасыватель, тележка (стойка);
течеискатель</t>
  </si>
  <si>
    <t>Клиническая лабораторная диагностика</t>
  </si>
  <si>
    <t>Аппарат ультразвуковой диагностический  HI  VISION  Avius Инв. № 1101045196</t>
  </si>
  <si>
    <t>Рентгеновский  визиограф GX S-700, Инв. № 1380387</t>
  </si>
  <si>
    <t>Раздел 1- Дополнительное профессиональное образование</t>
  </si>
  <si>
    <t>Раздел 2 - Приобретение медицинского оборудования</t>
  </si>
  <si>
    <t>Раздел 3 - Ремонт медицинского оборудования</t>
  </si>
  <si>
    <t>НСЗ</t>
  </si>
  <si>
    <t>2 штук</t>
  </si>
  <si>
    <t>Аппарат для поддержания самостоятельного дыхания новорожденного путем создания непрерывного, положительного давления в дыхательных путях (далее -CPAP) (из них не менее одной трети - с верибельным потоком)</t>
  </si>
  <si>
    <t xml:space="preserve"> ГБУЗ РТ "Республиканская больница №1"</t>
  </si>
  <si>
    <t>ГБУЗ РТ "Республиканский онкологический диспансер"</t>
  </si>
  <si>
    <t xml:space="preserve">Стоматологическая хирургия, врач стоматологический хирург </t>
  </si>
  <si>
    <t xml:space="preserve">Стоматология общей практики,  врач стоматолог </t>
  </si>
  <si>
    <t xml:space="preserve">Стоматология детская </t>
  </si>
  <si>
    <t xml:space="preserve">Стоматология общей практики, врач врач стоматолог </t>
  </si>
  <si>
    <t xml:space="preserve">Стоматология терапевтическая, врач стоматолог </t>
  </si>
  <si>
    <t xml:space="preserve">Стоматология общей практики, врач стоматолог детский  </t>
  </si>
  <si>
    <t>Итого по ГБУЗ РТ "Стоматологическая поликлиника"</t>
  </si>
  <si>
    <t>ГБУЗ РТ "Стоматологическая поликлиника"</t>
  </si>
  <si>
    <t>Электрокардиограф портативный 3- или 6- канальный</t>
  </si>
  <si>
    <t>Эндоскопическая система (видео-, фибро- или регидная), включающая: осветитель, инсуффлятор, электроотсасыватель, тележка (стойка); течеискатель</t>
  </si>
  <si>
    <t xml:space="preserve">«Актуальные вопросы диагностики в стоматологии» ФГБОУ ВО "Красноярский государственный медицинский университет им.проф. В.Ф.Войно-Ясенецкого" Минздрава России, 36 ч, с 08.04.2019 г по 15.04.2019 г. </t>
  </si>
  <si>
    <t xml:space="preserve">«Актуальные вопросы диагностики в стоматологии» ФГБОУ ВО "Красноярский государственный медицинский университет им.проф. В.Ф.Войно-Ясенецкого" Минздрава России, 36 ч, с 01.04.2019-08.04.2019 </t>
  </si>
  <si>
    <t xml:space="preserve">«Актуальные вопросы диагностики в стоматологии»ФГБОУ ВО "Красноярский государственный медицинский университет им.проф. В.Ф.Войно-Ясенецкого" Минздрава России, 36 ч, с 08.04.2019 г. по 15.04.2019 г. </t>
  </si>
  <si>
    <t xml:space="preserve"> «Злокачественные новообразования головы и шеи» (2 модуль)ФГБОУ ВО "Красноярский государственный медицинский университет им.проф. В.Ф.Войно-Ясенецкого" Минздрава России, 36 ч,
с 01.04.2019г. По 08.04.2019 г.</t>
  </si>
  <si>
    <t>«Актуальные вопросы терапевтической стоматологии» (6 модуль)ФГБОУ ВО "Красноярский государственный медицинский университет им.проф. В.Ф.Войно-Ясенецкого" Минздрава России, 36 ч, с 08.04.2019 г. по 15.04.2019 г.</t>
  </si>
  <si>
    <t>«Злокачественные новообразования головы и шеи» (2 модуль) ФГБОУ ВО "Красноярский государственный медицинский университет им.проф. В.Ф.Войно-Ясенецкого" Минздрава России, 36 ч, с 01.04.2019 по 08.04.2019</t>
  </si>
  <si>
    <t>«Актуальные вопросы терапевтической стоматологии» (6 модуль)ФГБОУ ВО "Красноярский государственный медицинский университет им.проф. В.Ф.Войно-Ясенецкого" Минздрава России, 36 ч,  с 08.04.2019-15.04.2019</t>
  </si>
  <si>
    <t>Эпидемиология, зав.каб. организационно-методической работы</t>
  </si>
  <si>
    <t>Эпидемиология, зав.кабинетом организационно-методической работы</t>
  </si>
  <si>
    <t>«Актуальные вопросы профилактики стоматологических заболеваний» (3 модуль)ФГБОУ ВО "Красноярский государственный медицинский университет им.проф. В.Ф.Войно-Ясенецкого" Минздрава России, 36 ч, 01.04.2019-08.04.2019</t>
  </si>
  <si>
    <t>Кол-во на 1 кв</t>
  </si>
  <si>
    <t>Кол-во на 2 кв</t>
  </si>
  <si>
    <t>Кол-во на 3 кв</t>
  </si>
  <si>
    <t>Кол-во на 4 кв</t>
  </si>
  <si>
    <t>Всего кол-во на год</t>
  </si>
  <si>
    <t>Мероприятия</t>
  </si>
  <si>
    <t xml:space="preserve">Приложение 
к приказу МЗ РТ № 
от 27 марта 2019г. </t>
  </si>
  <si>
    <t>ост</t>
  </si>
  <si>
    <t xml:space="preserve">кол-во остаток 2018 года </t>
  </si>
  <si>
    <t>Остаток с 2018 года</t>
  </si>
  <si>
    <t>остаток</t>
  </si>
  <si>
    <t xml:space="preserve">Приложение 
к приказу МЗ РТ № 
от 29 марта 2019г. </t>
  </si>
  <si>
    <t>«Злокачественные новообразования головы и шеи» (2 модуль) ФГБОУ ВО "Красноярский государственный медицинский университет им.проф. В.Ф.Войно-Ясенецкого" Минздрава России, 36 ч, с 01.04.2019г. По 08.04.2019 г.</t>
  </si>
  <si>
    <t>«Актуальные вопросы терапевтической стоматологии» (6 модуль) ФГБОУ ВО "Красноярский государственный медицинский университет им.проф. В.Ф.Войно-Ясенецкого" Минздрава России, 36 ч,  с 08.04.2019-15.04.2019</t>
  </si>
  <si>
    <t>«Актуальные вопросы терапевтической стоматологии» (6 модуль) ФГБОУ ВО "Красноярский государственный медицинский университет им.проф. В.Ф.Войно-Ясенецкого" Минздрава России, 36 ч, с 08.04.2019 г. по 15.04.2019 г.</t>
  </si>
  <si>
    <t>ГБУЗ РТ "Перинатальный центр Республики Тыва"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</si>
</sst>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5" fillId="0" borderId="0"/>
    <xf numFmtId="0" fontId="1" fillId="0" borderId="0"/>
    <xf numFmtId="0" fontId="24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</cellStyleXfs>
  <cellXfs count="601">
    <xf numFmtId="0" fontId="0" fillId="0" borderId="0" xfId="0"/>
    <xf numFmtId="4" fontId="2" fillId="0" borderId="0" xfId="0" applyNumberFormat="1" applyFont="1" applyFill="1"/>
    <xf numFmtId="0" fontId="2" fillId="0" borderId="0" xfId="0" applyFont="1" applyFill="1"/>
    <xf numFmtId="0" fontId="2" fillId="0" borderId="0" xfId="0" applyFont="1" applyAlignment="1"/>
    <xf numFmtId="3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0" fillId="0" borderId="1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 applyBorder="1"/>
    <xf numFmtId="0" fontId="4" fillId="0" borderId="0" xfId="0" applyFont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12" fillId="0" borderId="1" xfId="2" applyFont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0" fontId="9" fillId="0" borderId="1" xfId="0" applyFont="1" applyFill="1" applyBorder="1" applyAlignment="1">
      <alignment vertical="center" wrapText="1"/>
    </xf>
    <xf numFmtId="0" fontId="0" fillId="0" borderId="1" xfId="0" applyFont="1" applyFill="1" applyBorder="1"/>
    <xf numFmtId="164" fontId="0" fillId="0" borderId="1" xfId="0" applyNumberFormat="1" applyFont="1" applyFill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0" fillId="0" borderId="2" xfId="0" applyFont="1" applyFill="1" applyBorder="1"/>
    <xf numFmtId="0" fontId="6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3" fontId="6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2" borderId="6" xfId="0" applyFont="1" applyFill="1" applyBorder="1"/>
    <xf numFmtId="0" fontId="4" fillId="2" borderId="6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10" fillId="0" borderId="1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/>
    </xf>
    <xf numFmtId="0" fontId="0" fillId="3" borderId="1" xfId="0" applyFont="1" applyFill="1" applyBorder="1"/>
    <xf numFmtId="164" fontId="0" fillId="0" borderId="0" xfId="0" applyNumberFormat="1" applyFont="1" applyFill="1"/>
    <xf numFmtId="4" fontId="0" fillId="0" borderId="0" xfId="0" applyNumberFormat="1" applyFont="1" applyFill="1"/>
    <xf numFmtId="3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4" fillId="0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4" xfId="3" applyFont="1" applyFill="1" applyBorder="1" applyAlignment="1">
      <alignment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4" fontId="0" fillId="0" borderId="0" xfId="0" applyNumberFormat="1" applyFont="1" applyFill="1" applyAlignment="1">
      <alignment horizontal="center"/>
    </xf>
    <xf numFmtId="4" fontId="19" fillId="6" borderId="0" xfId="0" applyNumberFormat="1" applyFont="1" applyFill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164" fontId="0" fillId="0" borderId="0" xfId="0" applyNumberFormat="1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2" fillId="0" borderId="0" xfId="0" applyNumberFormat="1" applyFont="1" applyFill="1" applyAlignment="1">
      <alignment horizontal="center"/>
    </xf>
    <xf numFmtId="0" fontId="15" fillId="5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0" xfId="0" applyNumberFormat="1" applyFont="1"/>
    <xf numFmtId="0" fontId="0" fillId="0" borderId="2" xfId="0" applyFont="1" applyFill="1" applyBorder="1" applyAlignment="1">
      <alignment horizontal="center"/>
    </xf>
    <xf numFmtId="1" fontId="21" fillId="5" borderId="1" xfId="0" applyNumberFormat="1" applyFont="1" applyFill="1" applyBorder="1" applyAlignment="1">
      <alignment horizontal="center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6" fillId="6" borderId="2" xfId="3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/>
    </xf>
    <xf numFmtId="164" fontId="11" fillId="6" borderId="2" xfId="1" applyNumberFormat="1" applyFont="1" applyFill="1" applyBorder="1" applyAlignment="1">
      <alignment horizontal="center" vertical="center"/>
    </xf>
    <xf numFmtId="3" fontId="6" fillId="6" borderId="2" xfId="1" applyNumberFormat="1" applyFont="1" applyFill="1" applyBorder="1" applyAlignment="1">
      <alignment horizontal="center" vertical="center"/>
    </xf>
    <xf numFmtId="0" fontId="0" fillId="6" borderId="2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6" fillId="0" borderId="1" xfId="1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25" fillId="2" borderId="1" xfId="3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21" fillId="5" borderId="2" xfId="0" applyNumberFormat="1" applyFont="1" applyFill="1" applyBorder="1" applyAlignment="1">
      <alignment horizontal="center" vertical="center" wrapText="1"/>
    </xf>
    <xf numFmtId="2" fontId="21" fillId="5" borderId="2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/>
    </xf>
    <xf numFmtId="0" fontId="23" fillId="2" borderId="7" xfId="0" applyFont="1" applyFill="1" applyBorder="1" applyAlignment="1">
      <alignment horizontal="left" vertical="center"/>
    </xf>
    <xf numFmtId="0" fontId="17" fillId="6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2" fontId="18" fillId="6" borderId="1" xfId="0" applyNumberFormat="1" applyFont="1" applyFill="1" applyBorder="1" applyAlignment="1">
      <alignment horizontal="center" vertical="center"/>
    </xf>
    <xf numFmtId="2" fontId="25" fillId="6" borderId="1" xfId="3" applyNumberFormat="1" applyFont="1" applyFill="1" applyBorder="1" applyAlignment="1">
      <alignment horizontal="center" vertical="center"/>
    </xf>
    <xf numFmtId="0" fontId="17" fillId="6" borderId="0" xfId="0" applyFont="1" applyFill="1"/>
    <xf numFmtId="0" fontId="17" fillId="6" borderId="0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3" fontId="18" fillId="6" borderId="2" xfId="0" applyNumberFormat="1" applyFont="1" applyFill="1" applyBorder="1" applyAlignment="1">
      <alignment horizontal="center" vertical="center"/>
    </xf>
    <xf numFmtId="164" fontId="18" fillId="6" borderId="2" xfId="0" applyNumberFormat="1" applyFont="1" applyFill="1" applyBorder="1" applyAlignment="1">
      <alignment horizontal="center" vertical="center"/>
    </xf>
    <xf numFmtId="3" fontId="23" fillId="6" borderId="1" xfId="0" applyNumberFormat="1" applyFont="1" applyFill="1" applyBorder="1" applyAlignment="1">
      <alignment horizontal="center" vertical="center"/>
    </xf>
    <xf numFmtId="3" fontId="27" fillId="6" borderId="2" xfId="0" applyNumberFormat="1" applyFont="1" applyFill="1" applyBorder="1" applyAlignment="1">
      <alignment horizontal="center" vertical="center"/>
    </xf>
    <xf numFmtId="3" fontId="16" fillId="6" borderId="2" xfId="0" applyNumberFormat="1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2" fontId="23" fillId="6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23" fillId="6" borderId="1" xfId="0" applyNumberFormat="1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 wrapText="1"/>
    </xf>
    <xf numFmtId="3" fontId="23" fillId="6" borderId="1" xfId="0" applyNumberFormat="1" applyFont="1" applyFill="1" applyBorder="1" applyAlignment="1">
      <alignment horizontal="center" vertical="center" wrapText="1"/>
    </xf>
    <xf numFmtId="3" fontId="17" fillId="6" borderId="1" xfId="0" applyNumberFormat="1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 vertical="center" wrapText="1"/>
    </xf>
    <xf numFmtId="164" fontId="23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horizontal="center" vertical="center" wrapText="1"/>
    </xf>
    <xf numFmtId="3" fontId="26" fillId="6" borderId="1" xfId="0" applyNumberFormat="1" applyFont="1" applyFill="1" applyBorder="1" applyAlignment="1">
      <alignment horizontal="center" vertical="center" wrapText="1"/>
    </xf>
    <xf numFmtId="0" fontId="27" fillId="6" borderId="1" xfId="1" applyFont="1" applyFill="1" applyBorder="1" applyAlignment="1">
      <alignment horizontal="center" vertical="center"/>
    </xf>
    <xf numFmtId="164" fontId="27" fillId="6" borderId="1" xfId="1" applyNumberFormat="1" applyFont="1" applyFill="1" applyBorder="1" applyAlignment="1">
      <alignment horizontal="center" vertical="center"/>
    </xf>
    <xf numFmtId="0" fontId="25" fillId="6" borderId="2" xfId="1" applyFont="1" applyFill="1" applyBorder="1" applyAlignment="1">
      <alignment horizontal="center" vertical="center"/>
    </xf>
    <xf numFmtId="164" fontId="25" fillId="6" borderId="2" xfId="1" applyNumberFormat="1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164" fontId="23" fillId="6" borderId="3" xfId="0" applyNumberFormat="1" applyFont="1" applyFill="1" applyBorder="1" applyAlignment="1">
      <alignment horizontal="center" vertical="center" wrapText="1"/>
    </xf>
    <xf numFmtId="164" fontId="27" fillId="6" borderId="1" xfId="0" applyNumberFormat="1" applyFont="1" applyFill="1" applyBorder="1" applyAlignment="1">
      <alignment horizontal="center" vertical="center" wrapText="1"/>
    </xf>
    <xf numFmtId="3" fontId="23" fillId="6" borderId="0" xfId="0" applyNumberFormat="1" applyFont="1" applyFill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/>
    <xf numFmtId="164" fontId="17" fillId="6" borderId="0" xfId="0" applyNumberFormat="1" applyFont="1" applyFill="1"/>
    <xf numFmtId="4" fontId="17" fillId="6" borderId="0" xfId="0" applyNumberFormat="1" applyFont="1" applyFill="1"/>
    <xf numFmtId="4" fontId="23" fillId="0" borderId="1" xfId="0" applyNumberFormat="1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8" fillId="0" borderId="0" xfId="0" applyFont="1"/>
    <xf numFmtId="3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/>
    </xf>
    <xf numFmtId="4" fontId="7" fillId="6" borderId="1" xfId="3" applyNumberFormat="1" applyFont="1" applyFill="1" applyBorder="1" applyAlignment="1">
      <alignment horizontal="center" vertical="center"/>
    </xf>
    <xf numFmtId="4" fontId="23" fillId="6" borderId="2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49" fontId="29" fillId="0" borderId="1" xfId="0" applyNumberFormat="1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164" fontId="25" fillId="6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9" fillId="6" borderId="2" xfId="0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horizontal="center" vertical="center" wrapText="1"/>
    </xf>
    <xf numFmtId="164" fontId="9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2" fontId="25" fillId="0" borderId="1" xfId="3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/>
    </xf>
    <xf numFmtId="164" fontId="27" fillId="0" borderId="1" xfId="1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164" fontId="25" fillId="0" borderId="2" xfId="1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164" fontId="17" fillId="0" borderId="0" xfId="0" applyNumberFormat="1" applyFont="1" applyFill="1"/>
    <xf numFmtId="4" fontId="17" fillId="0" borderId="0" xfId="0" applyNumberFormat="1" applyFont="1" applyFill="1"/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5" fillId="6" borderId="1" xfId="0" applyFont="1" applyFill="1" applyBorder="1" applyAlignment="1">
      <alignment horizontal="center" vertical="center" wrapText="1"/>
    </xf>
    <xf numFmtId="4" fontId="30" fillId="0" borderId="0" xfId="0" applyNumberFormat="1" applyFont="1" applyFill="1"/>
    <xf numFmtId="0" fontId="3" fillId="2" borderId="6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3" borderId="7" xfId="0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left" vertical="center" wrapText="1"/>
    </xf>
    <xf numFmtId="4" fontId="2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20" fillId="3" borderId="0" xfId="0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left" wrapText="1"/>
    </xf>
    <xf numFmtId="0" fontId="17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9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3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" fontId="27" fillId="5" borderId="1" xfId="0" applyNumberFormat="1" applyFont="1" applyFill="1" applyBorder="1" applyAlignment="1">
      <alignment horizontal="center" vertical="center" wrapText="1"/>
    </xf>
    <xf numFmtId="2" fontId="27" fillId="5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25" fillId="0" borderId="1" xfId="3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3" fontId="27" fillId="0" borderId="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5" fillId="6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3" fillId="0" borderId="7" xfId="0" applyFont="1" applyFill="1" applyBorder="1" applyAlignment="1">
      <alignment vertical="center" wrapText="1"/>
    </xf>
    <xf numFmtId="0" fontId="17" fillId="3" borderId="7" xfId="0" applyFont="1" applyFill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/>
    <xf numFmtId="0" fontId="9" fillId="0" borderId="0" xfId="0" applyFont="1" applyBorder="1"/>
    <xf numFmtId="4" fontId="9" fillId="0" borderId="0" xfId="0" applyNumberFormat="1" applyFont="1"/>
    <xf numFmtId="164" fontId="11" fillId="0" borderId="0" xfId="0" applyNumberFormat="1" applyFont="1"/>
    <xf numFmtId="0" fontId="9" fillId="0" borderId="1" xfId="0" applyFont="1" applyFill="1" applyBorder="1"/>
    <xf numFmtId="0" fontId="9" fillId="2" borderId="6" xfId="0" applyFont="1" applyFill="1" applyBorder="1"/>
    <xf numFmtId="0" fontId="9" fillId="3" borderId="1" xfId="0" applyFont="1" applyFill="1" applyBorder="1"/>
    <xf numFmtId="4" fontId="9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4" fontId="4" fillId="0" borderId="0" xfId="0" applyNumberFormat="1" applyFont="1" applyFill="1" applyAlignment="1">
      <alignment horizontal="left"/>
    </xf>
    <xf numFmtId="4" fontId="32" fillId="6" borderId="0" xfId="0" applyNumberFormat="1" applyFont="1" applyFill="1" applyAlignment="1">
      <alignment horizontal="center"/>
    </xf>
    <xf numFmtId="4" fontId="4" fillId="0" borderId="0" xfId="0" applyNumberFormat="1" applyFont="1" applyFill="1"/>
    <xf numFmtId="3" fontId="9" fillId="0" borderId="0" xfId="0" applyNumberFormat="1" applyFont="1" applyFill="1"/>
    <xf numFmtId="0" fontId="9" fillId="0" borderId="0" xfId="0" applyFont="1" applyFill="1" applyBorder="1"/>
    <xf numFmtId="0" fontId="17" fillId="0" borderId="1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center" wrapText="1"/>
    </xf>
    <xf numFmtId="164" fontId="25" fillId="0" borderId="1" xfId="1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vertical="center" wrapText="1"/>
    </xf>
    <xf numFmtId="164" fontId="17" fillId="0" borderId="1" xfId="0" applyNumberFormat="1" applyFont="1" applyFill="1" applyBorder="1"/>
    <xf numFmtId="0" fontId="25" fillId="0" borderId="2" xfId="3" applyFont="1" applyFill="1" applyBorder="1" applyAlignment="1">
      <alignment horizontal="left" vertical="center" wrapText="1"/>
    </xf>
    <xf numFmtId="4" fontId="25" fillId="0" borderId="1" xfId="1" applyNumberFormat="1" applyFont="1" applyFill="1" applyBorder="1" applyAlignment="1">
      <alignment horizontal="center" vertical="center" wrapText="1"/>
    </xf>
    <xf numFmtId="3" fontId="25" fillId="0" borderId="1" xfId="1" applyNumberFormat="1" applyFont="1" applyFill="1" applyBorder="1" applyAlignment="1">
      <alignment horizontal="center" vertical="center"/>
    </xf>
    <xf numFmtId="0" fontId="17" fillId="0" borderId="2" xfId="0" applyFont="1" applyFill="1" applyBorder="1"/>
    <xf numFmtId="0" fontId="25" fillId="0" borderId="1" xfId="0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left" vertical="center" wrapText="1"/>
    </xf>
    <xf numFmtId="3" fontId="25" fillId="0" borderId="2" xfId="1" applyNumberFormat="1" applyFont="1" applyFill="1" applyBorder="1" applyAlignment="1">
      <alignment horizontal="center" vertical="center"/>
    </xf>
    <xf numFmtId="4" fontId="25" fillId="0" borderId="1" xfId="1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164" fontId="23" fillId="0" borderId="3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/>
    </xf>
    <xf numFmtId="0" fontId="9" fillId="0" borderId="0" xfId="0" applyFont="1" applyFill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 wrapText="1"/>
    </xf>
    <xf numFmtId="0" fontId="9" fillId="3" borderId="7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20" fillId="3" borderId="6" xfId="0" applyFont="1" applyFill="1" applyBorder="1" applyAlignment="1">
      <alignment horizontal="left" wrapText="1"/>
    </xf>
    <xf numFmtId="0" fontId="20" fillId="3" borderId="7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" fillId="2" borderId="6" xfId="0" applyFont="1" applyFill="1" applyBorder="1" applyAlignment="1">
      <alignment horizontal="left"/>
    </xf>
    <xf numFmtId="0" fontId="0" fillId="0" borderId="6" xfId="0" applyBorder="1" applyAlignment="1">
      <alignment horizontal="left"/>
    </xf>
  </cellXfs>
  <cellStyles count="12">
    <cellStyle name="Обычный" xfId="0" builtinId="0"/>
    <cellStyle name="Обычный 10" xfId="2"/>
    <cellStyle name="Обычный 15" xfId="4"/>
    <cellStyle name="Обычный 2" xfId="1"/>
    <cellStyle name="Обычный 2 2" xfId="3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Обычный 9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3;&#1057;&#1047;\2018\4%20&#1082;&#1074;\&#1057;&#1042;&#1054;&#1044;%20&#1085;&#1072;%204%20&#1082;&#1074;%202018&#1075;.%20&#1080;&#1079;&#1084;&#1077;&#1085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S03\Downloads\Telegram%20Desktop\&#1069;&#1082;&#1086;&#1085;&#1086;&#1084;&#1080;&#1103;%20%20&#1074;%202018&#1075;%20(&#1074;%20&#1088;&#1091;&#1073;&#1083;&#1103;&#109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квартал (к проток) (2)"/>
      <sheetName val="4 квартал (к приказу)"/>
      <sheetName val="4 квартал (к приказу) 29.12.18"/>
    </sheetNames>
    <sheetDataSet>
      <sheetData sheetId="0">
        <row r="126">
          <cell r="N126">
            <v>71656053.650000006</v>
          </cell>
        </row>
        <row r="130">
          <cell r="N130">
            <v>95058857.150000006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учение"/>
      <sheetName val="оборудов.ремонт"/>
    </sheetNames>
    <sheetDataSet>
      <sheetData sheetId="0"/>
      <sheetData sheetId="1">
        <row r="78">
          <cell r="I78">
            <v>4834606.1399999987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99"/>
  <sheetViews>
    <sheetView zoomScale="80" zoomScaleNormal="80" workbookViewId="0">
      <pane ySplit="4" topLeftCell="A164" activePane="bottomLeft" state="frozen"/>
      <selection pane="bottomLeft" activeCell="N134" sqref="N134"/>
    </sheetView>
  </sheetViews>
  <sheetFormatPr defaultRowHeight="15.75" x14ac:dyDescent="0.25"/>
  <cols>
    <col min="1" max="1" width="5" style="13" customWidth="1"/>
    <col min="2" max="2" width="28.42578125" style="3" customWidth="1"/>
    <col min="3" max="3" width="20.42578125" style="113" customWidth="1"/>
    <col min="4" max="4" width="49.140625" style="13" customWidth="1"/>
    <col min="5" max="5" width="10.42578125" style="13" customWidth="1"/>
    <col min="6" max="6" width="17.85546875" style="13" customWidth="1"/>
    <col min="7" max="7" width="11.85546875" style="14" customWidth="1"/>
    <col min="8" max="8" width="19.85546875" style="14" customWidth="1"/>
    <col min="9" max="9" width="10.28515625" style="269" customWidth="1"/>
    <col min="10" max="10" width="17.85546875" style="269" customWidth="1"/>
    <col min="11" max="11" width="10.85546875" style="14" customWidth="1"/>
    <col min="12" max="12" width="17.5703125" style="14" customWidth="1"/>
    <col min="13" max="13" width="11.42578125" style="14" customWidth="1"/>
    <col min="14" max="14" width="19.5703125" style="14" customWidth="1"/>
    <col min="15" max="15" width="12.140625" style="14" customWidth="1"/>
    <col min="16" max="16" width="19.42578125" style="2" customWidth="1"/>
    <col min="17" max="17" width="11.42578125" style="13" bestFit="1" customWidth="1"/>
    <col min="18" max="18" width="17.42578125" style="13" customWidth="1"/>
    <col min="19" max="16384" width="9.140625" style="13"/>
  </cols>
  <sheetData>
    <row r="1" spans="1:16" ht="9" customHeight="1" x14ac:dyDescent="0.25">
      <c r="O1" s="538"/>
      <c r="P1" s="539"/>
    </row>
    <row r="2" spans="1:16" ht="21.75" customHeight="1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6" ht="18.75" customHeight="1" x14ac:dyDescent="0.25">
      <c r="B3" s="15" t="s">
        <v>38</v>
      </c>
      <c r="C3" s="139"/>
      <c r="D3" s="16"/>
      <c r="E3" s="16"/>
      <c r="F3" s="16"/>
      <c r="G3" s="17"/>
      <c r="H3" s="17"/>
      <c r="I3" s="270"/>
      <c r="J3" s="270"/>
      <c r="K3" s="17"/>
      <c r="L3" s="17"/>
      <c r="M3" s="17"/>
      <c r="N3" s="17"/>
      <c r="O3" s="17"/>
      <c r="P3" s="18"/>
    </row>
    <row r="4" spans="1:16" ht="69" customHeight="1" x14ac:dyDescent="0.25">
      <c r="A4" s="19" t="s">
        <v>0</v>
      </c>
      <c r="B4" s="20" t="s">
        <v>1</v>
      </c>
      <c r="C4" s="140" t="s">
        <v>2</v>
      </c>
      <c r="D4" s="21" t="s">
        <v>3</v>
      </c>
      <c r="E4" s="21" t="s">
        <v>92</v>
      </c>
      <c r="F4" s="21" t="s">
        <v>93</v>
      </c>
      <c r="G4" s="11" t="s">
        <v>4</v>
      </c>
      <c r="H4" s="12" t="s">
        <v>5</v>
      </c>
      <c r="I4" s="337" t="s">
        <v>6</v>
      </c>
      <c r="J4" s="337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85</v>
      </c>
      <c r="P4" s="11" t="s">
        <v>84</v>
      </c>
    </row>
    <row r="5" spans="1:16" ht="16.5" customHeight="1" x14ac:dyDescent="0.25">
      <c r="A5" s="19">
        <v>1</v>
      </c>
      <c r="B5" s="92">
        <v>2</v>
      </c>
      <c r="C5" s="21">
        <v>3</v>
      </c>
      <c r="D5" s="21">
        <v>4</v>
      </c>
      <c r="E5" s="257"/>
      <c r="F5" s="257"/>
      <c r="G5" s="12">
        <v>5</v>
      </c>
      <c r="H5" s="12">
        <v>6</v>
      </c>
      <c r="I5" s="271">
        <v>7</v>
      </c>
      <c r="J5" s="272">
        <v>8</v>
      </c>
      <c r="K5" s="11">
        <v>9</v>
      </c>
      <c r="L5" s="11">
        <v>10</v>
      </c>
      <c r="M5" s="11">
        <v>11</v>
      </c>
      <c r="N5" s="12">
        <v>12</v>
      </c>
      <c r="O5" s="11">
        <v>13</v>
      </c>
      <c r="P5" s="11">
        <v>14</v>
      </c>
    </row>
    <row r="6" spans="1:16" ht="66" customHeight="1" x14ac:dyDescent="0.25">
      <c r="A6" s="22">
        <v>1</v>
      </c>
      <c r="B6" s="542" t="s">
        <v>94</v>
      </c>
      <c r="C6" s="145" t="s">
        <v>95</v>
      </c>
      <c r="D6" s="129" t="s">
        <v>123</v>
      </c>
      <c r="E6" s="114"/>
      <c r="F6" s="114"/>
      <c r="G6" s="23">
        <v>1</v>
      </c>
      <c r="H6" s="130">
        <v>7000</v>
      </c>
      <c r="I6" s="265"/>
      <c r="J6" s="265"/>
      <c r="K6" s="25"/>
      <c r="L6" s="25"/>
      <c r="M6" s="25"/>
      <c r="N6" s="25"/>
      <c r="O6" s="31">
        <f>G6+I6+K6+M6</f>
        <v>1</v>
      </c>
      <c r="P6" s="27">
        <f t="shared" ref="P6" si="0">H6+J6+L6+N6</f>
        <v>7000</v>
      </c>
    </row>
    <row r="7" spans="1:16" ht="57.75" customHeight="1" x14ac:dyDescent="0.25">
      <c r="A7" s="22">
        <v>2</v>
      </c>
      <c r="B7" s="536"/>
      <c r="C7" s="145" t="s">
        <v>95</v>
      </c>
      <c r="D7" s="129" t="s">
        <v>123</v>
      </c>
      <c r="E7" s="71"/>
      <c r="F7" s="71"/>
      <c r="G7" s="23">
        <v>1</v>
      </c>
      <c r="H7" s="130">
        <v>7000</v>
      </c>
      <c r="I7" s="273"/>
      <c r="J7" s="274"/>
      <c r="K7" s="25"/>
      <c r="L7" s="25"/>
      <c r="M7" s="25"/>
      <c r="N7" s="25"/>
      <c r="O7" s="26">
        <f t="shared" ref="O7:O17" si="1">G7+I7+K7+M7</f>
        <v>1</v>
      </c>
      <c r="P7" s="27">
        <f t="shared" ref="P7:P18" si="2">H7+J7+L7+N7</f>
        <v>7000</v>
      </c>
    </row>
    <row r="8" spans="1:16" ht="70.5" customHeight="1" x14ac:dyDescent="0.25">
      <c r="A8" s="127">
        <v>3</v>
      </c>
      <c r="B8" s="536"/>
      <c r="C8" s="145" t="s">
        <v>96</v>
      </c>
      <c r="D8" s="129" t="s">
        <v>124</v>
      </c>
      <c r="E8" s="71"/>
      <c r="F8" s="71"/>
      <c r="G8" s="23">
        <v>1</v>
      </c>
      <c r="H8" s="130">
        <v>10000</v>
      </c>
      <c r="I8" s="273"/>
      <c r="J8" s="274"/>
      <c r="K8" s="25"/>
      <c r="L8" s="25"/>
      <c r="M8" s="23"/>
      <c r="N8" s="24"/>
      <c r="O8" s="26">
        <f t="shared" si="1"/>
        <v>1</v>
      </c>
      <c r="P8" s="27">
        <f t="shared" si="2"/>
        <v>10000</v>
      </c>
    </row>
    <row r="9" spans="1:16" ht="74.25" customHeight="1" x14ac:dyDescent="0.25">
      <c r="A9" s="127">
        <v>4</v>
      </c>
      <c r="B9" s="536"/>
      <c r="C9" s="145" t="s">
        <v>95</v>
      </c>
      <c r="D9" s="129" t="s">
        <v>125</v>
      </c>
      <c r="E9" s="71"/>
      <c r="F9" s="71"/>
      <c r="G9" s="23">
        <v>1</v>
      </c>
      <c r="H9" s="130">
        <v>3500</v>
      </c>
      <c r="I9" s="273"/>
      <c r="J9" s="274"/>
      <c r="K9" s="25"/>
      <c r="L9" s="25"/>
      <c r="M9" s="23"/>
      <c r="N9" s="24"/>
      <c r="O9" s="26">
        <f t="shared" si="1"/>
        <v>1</v>
      </c>
      <c r="P9" s="27">
        <f t="shared" si="2"/>
        <v>3500</v>
      </c>
    </row>
    <row r="10" spans="1:16" ht="96.75" customHeight="1" x14ac:dyDescent="0.25">
      <c r="A10" s="127">
        <v>5</v>
      </c>
      <c r="B10" s="536"/>
      <c r="C10" s="145" t="s">
        <v>97</v>
      </c>
      <c r="D10" s="129" t="s">
        <v>126</v>
      </c>
      <c r="E10" s="71"/>
      <c r="F10" s="71"/>
      <c r="G10" s="23">
        <v>1</v>
      </c>
      <c r="H10" s="130">
        <v>4500</v>
      </c>
      <c r="I10" s="273"/>
      <c r="J10" s="274"/>
      <c r="K10" s="25"/>
      <c r="L10" s="25"/>
      <c r="M10" s="23"/>
      <c r="N10" s="24"/>
      <c r="O10" s="26">
        <f t="shared" si="1"/>
        <v>1</v>
      </c>
      <c r="P10" s="27">
        <f t="shared" si="2"/>
        <v>4500</v>
      </c>
    </row>
    <row r="11" spans="1:16" ht="58.5" customHeight="1" x14ac:dyDescent="0.25">
      <c r="A11" s="127">
        <v>6</v>
      </c>
      <c r="B11" s="536"/>
      <c r="C11" s="145" t="s">
        <v>98</v>
      </c>
      <c r="D11" s="129" t="s">
        <v>127</v>
      </c>
      <c r="E11" s="71"/>
      <c r="F11" s="71"/>
      <c r="G11" s="23">
        <v>1</v>
      </c>
      <c r="H11" s="130">
        <v>5500</v>
      </c>
      <c r="I11" s="273"/>
      <c r="J11" s="274"/>
      <c r="K11" s="25"/>
      <c r="L11" s="25"/>
      <c r="M11" s="23"/>
      <c r="N11" s="24"/>
      <c r="O11" s="26">
        <f t="shared" si="1"/>
        <v>1</v>
      </c>
      <c r="P11" s="27">
        <f t="shared" si="2"/>
        <v>5500</v>
      </c>
    </row>
    <row r="12" spans="1:16" ht="61.5" customHeight="1" x14ac:dyDescent="0.25">
      <c r="A12" s="127">
        <v>7</v>
      </c>
      <c r="B12" s="536"/>
      <c r="C12" s="145" t="s">
        <v>98</v>
      </c>
      <c r="D12" s="129" t="s">
        <v>128</v>
      </c>
      <c r="E12" s="71"/>
      <c r="F12" s="71"/>
      <c r="G12" s="23">
        <v>1</v>
      </c>
      <c r="H12" s="130">
        <v>7500</v>
      </c>
      <c r="I12" s="273"/>
      <c r="J12" s="274"/>
      <c r="K12" s="25"/>
      <c r="L12" s="25"/>
      <c r="M12" s="23"/>
      <c r="N12" s="24"/>
      <c r="O12" s="26">
        <f t="shared" si="1"/>
        <v>1</v>
      </c>
      <c r="P12" s="27">
        <f t="shared" si="2"/>
        <v>7500</v>
      </c>
    </row>
    <row r="13" spans="1:16" ht="59.25" customHeight="1" x14ac:dyDescent="0.25">
      <c r="A13" s="127">
        <v>8</v>
      </c>
      <c r="B13" s="536"/>
      <c r="C13" s="145" t="s">
        <v>98</v>
      </c>
      <c r="D13" s="129" t="s">
        <v>128</v>
      </c>
      <c r="E13" s="71"/>
      <c r="F13" s="71"/>
      <c r="G13" s="23">
        <v>1</v>
      </c>
      <c r="H13" s="130">
        <v>7500</v>
      </c>
      <c r="I13" s="273"/>
      <c r="J13" s="274"/>
      <c r="K13" s="25"/>
      <c r="L13" s="25"/>
      <c r="M13" s="23"/>
      <c r="N13" s="24"/>
      <c r="O13" s="26">
        <f t="shared" si="1"/>
        <v>1</v>
      </c>
      <c r="P13" s="27">
        <f t="shared" si="2"/>
        <v>7500</v>
      </c>
    </row>
    <row r="14" spans="1:16" ht="102.75" customHeight="1" x14ac:dyDescent="0.25">
      <c r="A14" s="127">
        <v>9</v>
      </c>
      <c r="B14" s="536"/>
      <c r="C14" s="145" t="s">
        <v>99</v>
      </c>
      <c r="D14" s="129" t="s">
        <v>129</v>
      </c>
      <c r="E14" s="71"/>
      <c r="F14" s="71"/>
      <c r="G14" s="23">
        <v>1</v>
      </c>
      <c r="H14" s="130">
        <v>4500</v>
      </c>
      <c r="I14" s="273"/>
      <c r="J14" s="274"/>
      <c r="K14" s="25"/>
      <c r="L14" s="25"/>
      <c r="M14" s="23"/>
      <c r="N14" s="24"/>
      <c r="O14" s="26">
        <f t="shared" si="1"/>
        <v>1</v>
      </c>
      <c r="P14" s="27">
        <f t="shared" si="2"/>
        <v>4500</v>
      </c>
    </row>
    <row r="15" spans="1:16" ht="60.75" customHeight="1" x14ac:dyDescent="0.25">
      <c r="A15" s="127">
        <v>10</v>
      </c>
      <c r="B15" s="536"/>
      <c r="C15" s="145" t="s">
        <v>100</v>
      </c>
      <c r="D15" s="129" t="s">
        <v>128</v>
      </c>
      <c r="E15" s="71"/>
      <c r="F15" s="71"/>
      <c r="G15" s="23">
        <v>1</v>
      </c>
      <c r="H15" s="130">
        <v>7500</v>
      </c>
      <c r="I15" s="273"/>
      <c r="J15" s="274"/>
      <c r="K15" s="25"/>
      <c r="L15" s="25"/>
      <c r="M15" s="23"/>
      <c r="N15" s="24"/>
      <c r="O15" s="26">
        <f t="shared" si="1"/>
        <v>1</v>
      </c>
      <c r="P15" s="27">
        <f t="shared" si="2"/>
        <v>7500</v>
      </c>
    </row>
    <row r="16" spans="1:16" ht="65.25" customHeight="1" x14ac:dyDescent="0.25">
      <c r="A16" s="127">
        <v>11</v>
      </c>
      <c r="B16" s="536"/>
      <c r="C16" s="145" t="s">
        <v>98</v>
      </c>
      <c r="D16" s="129" t="s">
        <v>130</v>
      </c>
      <c r="E16" s="71"/>
      <c r="F16" s="71"/>
      <c r="G16" s="23">
        <v>1</v>
      </c>
      <c r="H16" s="130">
        <v>7500</v>
      </c>
      <c r="I16" s="273"/>
      <c r="J16" s="274"/>
      <c r="K16" s="25"/>
      <c r="L16" s="25"/>
      <c r="M16" s="23"/>
      <c r="N16" s="24"/>
      <c r="O16" s="26">
        <f t="shared" si="1"/>
        <v>1</v>
      </c>
      <c r="P16" s="27">
        <f t="shared" si="2"/>
        <v>7500</v>
      </c>
    </row>
    <row r="17" spans="1:16" ht="75" customHeight="1" x14ac:dyDescent="0.25">
      <c r="A17" s="127">
        <v>12</v>
      </c>
      <c r="B17" s="536"/>
      <c r="C17" s="145" t="s">
        <v>98</v>
      </c>
      <c r="D17" s="129" t="s">
        <v>131</v>
      </c>
      <c r="E17" s="71"/>
      <c r="F17" s="71"/>
      <c r="G17" s="23">
        <v>1</v>
      </c>
      <c r="H17" s="130">
        <v>36000</v>
      </c>
      <c r="I17" s="273"/>
      <c r="J17" s="274"/>
      <c r="K17" s="25"/>
      <c r="L17" s="25"/>
      <c r="M17" s="23"/>
      <c r="N17" s="24"/>
      <c r="O17" s="26">
        <f t="shared" si="1"/>
        <v>1</v>
      </c>
      <c r="P17" s="27">
        <f t="shared" si="2"/>
        <v>36000</v>
      </c>
    </row>
    <row r="18" spans="1:16" ht="74.25" customHeight="1" x14ac:dyDescent="0.25">
      <c r="A18" s="127">
        <v>13</v>
      </c>
      <c r="B18" s="536"/>
      <c r="C18" s="145" t="s">
        <v>98</v>
      </c>
      <c r="D18" s="129" t="s">
        <v>131</v>
      </c>
      <c r="E18" s="71"/>
      <c r="F18" s="71"/>
      <c r="G18" s="23">
        <v>1</v>
      </c>
      <c r="H18" s="130">
        <v>36000</v>
      </c>
      <c r="I18" s="273"/>
      <c r="J18" s="274"/>
      <c r="K18" s="25"/>
      <c r="L18" s="25"/>
      <c r="M18" s="23"/>
      <c r="N18" s="24"/>
      <c r="O18" s="31">
        <f>G18+I18+K18+M18</f>
        <v>1</v>
      </c>
      <c r="P18" s="27">
        <f t="shared" si="2"/>
        <v>36000</v>
      </c>
    </row>
    <row r="19" spans="1:16" ht="45" x14ac:dyDescent="0.25">
      <c r="A19" s="234">
        <v>1</v>
      </c>
      <c r="B19" s="236"/>
      <c r="C19" s="145" t="s">
        <v>98</v>
      </c>
      <c r="D19" s="59" t="s">
        <v>151</v>
      </c>
      <c r="E19" s="191">
        <v>1</v>
      </c>
      <c r="F19" s="192">
        <v>7500</v>
      </c>
      <c r="G19" s="23"/>
      <c r="H19" s="130"/>
      <c r="I19" s="273"/>
      <c r="J19" s="274"/>
      <c r="K19" s="190"/>
      <c r="L19" s="25"/>
      <c r="M19" s="23"/>
      <c r="N19" s="24"/>
      <c r="O19" s="250">
        <f>E19+G19+I19+K19+M19</f>
        <v>1</v>
      </c>
      <c r="P19" s="27">
        <f>F19+H19+J19+L19+N19</f>
        <v>7500</v>
      </c>
    </row>
    <row r="20" spans="1:16" ht="30" x14ac:dyDescent="0.25">
      <c r="A20" s="234">
        <v>2</v>
      </c>
      <c r="B20" s="236"/>
      <c r="C20" s="145" t="s">
        <v>150</v>
      </c>
      <c r="D20" s="145" t="s">
        <v>146</v>
      </c>
      <c r="E20" s="191">
        <v>3</v>
      </c>
      <c r="F20" s="192">
        <v>15000</v>
      </c>
      <c r="G20" s="23"/>
      <c r="H20" s="130"/>
      <c r="I20" s="273"/>
      <c r="J20" s="274"/>
      <c r="K20" s="190"/>
      <c r="L20" s="25"/>
      <c r="M20" s="23"/>
      <c r="N20" s="24"/>
      <c r="O20" s="250">
        <f t="shared" ref="O20:O21" si="3">E20+G20+I20+K20+M20</f>
        <v>3</v>
      </c>
      <c r="P20" s="27">
        <f t="shared" ref="P20:P21" si="4">F20+H20+J20+L20+N20</f>
        <v>15000</v>
      </c>
    </row>
    <row r="21" spans="1:16" ht="45" x14ac:dyDescent="0.25">
      <c r="A21" s="234">
        <v>3</v>
      </c>
      <c r="B21" s="236"/>
      <c r="C21" s="145" t="s">
        <v>98</v>
      </c>
      <c r="D21" s="145" t="s">
        <v>147</v>
      </c>
      <c r="E21" s="191">
        <v>1</v>
      </c>
      <c r="F21" s="192">
        <v>8750</v>
      </c>
      <c r="G21" s="23"/>
      <c r="H21" s="130"/>
      <c r="I21" s="273"/>
      <c r="J21" s="274"/>
      <c r="K21" s="190"/>
      <c r="L21" s="25"/>
      <c r="M21" s="23"/>
      <c r="N21" s="24"/>
      <c r="O21" s="250">
        <f t="shared" si="3"/>
        <v>1</v>
      </c>
      <c r="P21" s="27">
        <f t="shared" si="4"/>
        <v>8750</v>
      </c>
    </row>
    <row r="22" spans="1:16" ht="110.25" x14ac:dyDescent="0.25">
      <c r="A22" s="234">
        <v>1</v>
      </c>
      <c r="B22" s="236"/>
      <c r="C22" s="252" t="s">
        <v>179</v>
      </c>
      <c r="D22" s="252" t="s">
        <v>180</v>
      </c>
      <c r="E22" s="258"/>
      <c r="F22" s="259"/>
      <c r="G22" s="23"/>
      <c r="H22" s="130"/>
      <c r="I22" s="273">
        <v>1</v>
      </c>
      <c r="J22" s="267">
        <v>7500</v>
      </c>
      <c r="K22" s="190"/>
      <c r="L22" s="25"/>
      <c r="M22" s="23"/>
      <c r="N22" s="24"/>
      <c r="O22" s="250">
        <f t="shared" ref="O22:O30" si="5">E22+G22+I22+K22+M22</f>
        <v>1</v>
      </c>
      <c r="P22" s="27">
        <f t="shared" ref="P22:P31" si="6">F22+H22+J22+L22+N22</f>
        <v>7500</v>
      </c>
    </row>
    <row r="23" spans="1:16" ht="94.5" x14ac:dyDescent="0.25">
      <c r="A23" s="234">
        <v>2</v>
      </c>
      <c r="B23" s="236"/>
      <c r="C23" s="252" t="s">
        <v>179</v>
      </c>
      <c r="D23" s="252" t="s">
        <v>181</v>
      </c>
      <c r="E23" s="258"/>
      <c r="F23" s="259"/>
      <c r="G23" s="23"/>
      <c r="H23" s="130"/>
      <c r="I23" s="273">
        <v>1</v>
      </c>
      <c r="J23" s="267">
        <v>7500</v>
      </c>
      <c r="K23" s="190"/>
      <c r="L23" s="25"/>
      <c r="M23" s="23"/>
      <c r="N23" s="24"/>
      <c r="O23" s="250">
        <f t="shared" si="5"/>
        <v>1</v>
      </c>
      <c r="P23" s="27">
        <f t="shared" si="6"/>
        <v>7500</v>
      </c>
    </row>
    <row r="24" spans="1:16" ht="126" x14ac:dyDescent="0.25">
      <c r="A24" s="234">
        <v>3</v>
      </c>
      <c r="B24" s="236"/>
      <c r="C24" s="252" t="s">
        <v>182</v>
      </c>
      <c r="D24" s="252" t="s">
        <v>183</v>
      </c>
      <c r="E24" s="258"/>
      <c r="F24" s="259"/>
      <c r="G24" s="23"/>
      <c r="H24" s="130"/>
      <c r="I24" s="273">
        <v>1</v>
      </c>
      <c r="J24" s="267">
        <v>5500</v>
      </c>
      <c r="K24" s="190"/>
      <c r="L24" s="25"/>
      <c r="M24" s="23"/>
      <c r="N24" s="24"/>
      <c r="O24" s="250">
        <f t="shared" si="5"/>
        <v>1</v>
      </c>
      <c r="P24" s="27">
        <f t="shared" si="6"/>
        <v>5500</v>
      </c>
    </row>
    <row r="25" spans="1:16" ht="141.75" x14ac:dyDescent="0.25">
      <c r="A25" s="234">
        <v>4</v>
      </c>
      <c r="B25" s="236"/>
      <c r="C25" s="252" t="s">
        <v>182</v>
      </c>
      <c r="D25" s="252" t="s">
        <v>184</v>
      </c>
      <c r="E25" s="258"/>
      <c r="F25" s="259"/>
      <c r="G25" s="23"/>
      <c r="H25" s="130"/>
      <c r="I25" s="273">
        <v>1</v>
      </c>
      <c r="J25" s="267">
        <v>5500</v>
      </c>
      <c r="K25" s="190"/>
      <c r="L25" s="25"/>
      <c r="M25" s="23"/>
      <c r="N25" s="24"/>
      <c r="O25" s="250">
        <f t="shared" si="5"/>
        <v>1</v>
      </c>
      <c r="P25" s="27">
        <f t="shared" si="6"/>
        <v>5500</v>
      </c>
    </row>
    <row r="26" spans="1:16" ht="94.5" x14ac:dyDescent="0.25">
      <c r="A26" s="234">
        <v>5</v>
      </c>
      <c r="B26" s="236"/>
      <c r="C26" s="252" t="s">
        <v>179</v>
      </c>
      <c r="D26" s="252" t="s">
        <v>185</v>
      </c>
      <c r="E26" s="258"/>
      <c r="F26" s="259"/>
      <c r="G26" s="23"/>
      <c r="H26" s="130"/>
      <c r="I26" s="273">
        <v>1</v>
      </c>
      <c r="J26" s="267">
        <v>5000</v>
      </c>
      <c r="K26" s="190"/>
      <c r="L26" s="25"/>
      <c r="M26" s="23"/>
      <c r="N26" s="24"/>
      <c r="O26" s="250">
        <f t="shared" si="5"/>
        <v>1</v>
      </c>
      <c r="P26" s="27">
        <f t="shared" si="6"/>
        <v>5000</v>
      </c>
    </row>
    <row r="27" spans="1:16" ht="126" x14ac:dyDescent="0.25">
      <c r="A27" s="234">
        <v>6</v>
      </c>
      <c r="B27" s="236"/>
      <c r="C27" s="252" t="s">
        <v>179</v>
      </c>
      <c r="D27" s="254" t="s">
        <v>186</v>
      </c>
      <c r="E27" s="258"/>
      <c r="F27" s="259"/>
      <c r="G27" s="23"/>
      <c r="H27" s="130"/>
      <c r="I27" s="273">
        <v>1</v>
      </c>
      <c r="J27" s="267">
        <v>4000</v>
      </c>
      <c r="K27" s="190"/>
      <c r="L27" s="25"/>
      <c r="M27" s="23"/>
      <c r="N27" s="24"/>
      <c r="O27" s="250">
        <f t="shared" si="5"/>
        <v>1</v>
      </c>
      <c r="P27" s="27">
        <f t="shared" si="6"/>
        <v>4000</v>
      </c>
    </row>
    <row r="28" spans="1:16" ht="94.5" x14ac:dyDescent="0.25">
      <c r="A28" s="234">
        <v>7</v>
      </c>
      <c r="B28" s="236"/>
      <c r="C28" s="252" t="s">
        <v>187</v>
      </c>
      <c r="D28" s="252" t="s">
        <v>188</v>
      </c>
      <c r="E28" s="258"/>
      <c r="F28" s="259"/>
      <c r="G28" s="23"/>
      <c r="H28" s="130"/>
      <c r="I28" s="273">
        <v>1</v>
      </c>
      <c r="J28" s="267">
        <v>5000</v>
      </c>
      <c r="K28" s="190"/>
      <c r="L28" s="25"/>
      <c r="M28" s="23"/>
      <c r="N28" s="24"/>
      <c r="O28" s="250">
        <f t="shared" si="5"/>
        <v>1</v>
      </c>
      <c r="P28" s="27">
        <f t="shared" si="6"/>
        <v>5000</v>
      </c>
    </row>
    <row r="29" spans="1:16" ht="141.75" x14ac:dyDescent="0.25">
      <c r="A29" s="234">
        <v>8</v>
      </c>
      <c r="B29" s="236"/>
      <c r="C29" s="252" t="s">
        <v>189</v>
      </c>
      <c r="D29" s="252" t="s">
        <v>190</v>
      </c>
      <c r="E29" s="258"/>
      <c r="F29" s="259"/>
      <c r="G29" s="23"/>
      <c r="H29" s="130"/>
      <c r="I29" s="273">
        <v>1</v>
      </c>
      <c r="J29" s="267">
        <v>8100</v>
      </c>
      <c r="K29" s="190"/>
      <c r="L29" s="25"/>
      <c r="M29" s="23"/>
      <c r="N29" s="24"/>
      <c r="O29" s="250">
        <f t="shared" si="5"/>
        <v>1</v>
      </c>
      <c r="P29" s="27">
        <f t="shared" si="6"/>
        <v>8100</v>
      </c>
    </row>
    <row r="30" spans="1:16" ht="126" x14ac:dyDescent="0.25">
      <c r="A30" s="234">
        <v>9</v>
      </c>
      <c r="B30" s="236"/>
      <c r="C30" s="252" t="s">
        <v>182</v>
      </c>
      <c r="D30" s="252" t="s">
        <v>191</v>
      </c>
      <c r="E30" s="258"/>
      <c r="F30" s="259"/>
      <c r="G30" s="23"/>
      <c r="H30" s="130"/>
      <c r="I30" s="273">
        <v>1</v>
      </c>
      <c r="J30" s="267">
        <v>8100</v>
      </c>
      <c r="K30" s="190"/>
      <c r="L30" s="25"/>
      <c r="M30" s="23"/>
      <c r="N30" s="24"/>
      <c r="O30" s="250">
        <f t="shared" si="5"/>
        <v>1</v>
      </c>
      <c r="P30" s="27">
        <f t="shared" si="6"/>
        <v>8100</v>
      </c>
    </row>
    <row r="31" spans="1:16" ht="126" x14ac:dyDescent="0.25">
      <c r="A31" s="234">
        <v>10</v>
      </c>
      <c r="B31" s="236"/>
      <c r="C31" s="252" t="s">
        <v>187</v>
      </c>
      <c r="D31" s="252" t="s">
        <v>192</v>
      </c>
      <c r="E31" s="258"/>
      <c r="F31" s="259"/>
      <c r="G31" s="23"/>
      <c r="H31" s="130"/>
      <c r="I31" s="273">
        <v>1</v>
      </c>
      <c r="J31" s="267">
        <v>50000</v>
      </c>
      <c r="K31" s="190"/>
      <c r="L31" s="25"/>
      <c r="M31" s="23"/>
      <c r="N31" s="24"/>
      <c r="O31" s="250">
        <f>E31+G31+I31+K31+M31</f>
        <v>1</v>
      </c>
      <c r="P31" s="27">
        <f t="shared" si="6"/>
        <v>50000</v>
      </c>
    </row>
    <row r="32" spans="1:16" ht="16.5" customHeight="1" x14ac:dyDescent="0.25">
      <c r="A32" s="22"/>
      <c r="B32" s="543" t="s">
        <v>101</v>
      </c>
      <c r="C32" s="543"/>
      <c r="D32" s="543"/>
      <c r="E32" s="248">
        <f>SUM(E19:E21)</f>
        <v>5</v>
      </c>
      <c r="F32" s="249">
        <f>SUM(F19:F21)</f>
        <v>31250</v>
      </c>
      <c r="G32" s="23">
        <f>SUM(G6:G18)</f>
        <v>13</v>
      </c>
      <c r="H32" s="131">
        <f>SUM(H6:H18)</f>
        <v>144000</v>
      </c>
      <c r="I32" s="275">
        <f>SUM(I22:I31)</f>
        <v>10</v>
      </c>
      <c r="J32" s="275">
        <f>SUM(J22:J31)</f>
        <v>106200</v>
      </c>
      <c r="K32" s="28">
        <f>SUM(K6:K18)</f>
        <v>0</v>
      </c>
      <c r="L32" s="29">
        <f>SUM(L6:L18)</f>
        <v>0</v>
      </c>
      <c r="M32" s="28">
        <f>SUM(M6:M18)</f>
        <v>0</v>
      </c>
      <c r="N32" s="29">
        <f>SUM(N6:N18)</f>
        <v>0</v>
      </c>
      <c r="O32" s="39">
        <f>SUM(O6:O31)</f>
        <v>28</v>
      </c>
      <c r="P32" s="29">
        <f>SUM(P6:P31)</f>
        <v>281450</v>
      </c>
    </row>
    <row r="33" spans="1:16" ht="60" x14ac:dyDescent="0.25">
      <c r="A33" s="22">
        <v>1</v>
      </c>
      <c r="B33" s="542" t="s">
        <v>12</v>
      </c>
      <c r="C33" s="10" t="s">
        <v>102</v>
      </c>
      <c r="D33" s="132" t="s">
        <v>116</v>
      </c>
      <c r="E33" s="22"/>
      <c r="F33" s="22"/>
      <c r="G33" s="31">
        <v>1</v>
      </c>
      <c r="H33" s="134">
        <v>5400</v>
      </c>
      <c r="I33" s="265"/>
      <c r="J33" s="265"/>
      <c r="K33" s="25"/>
      <c r="L33" s="25"/>
      <c r="M33" s="25"/>
      <c r="N33" s="25"/>
      <c r="O33" s="26">
        <f t="shared" ref="O33:P33" si="7">G33+I33+K33+M33</f>
        <v>1</v>
      </c>
      <c r="P33" s="27">
        <f t="shared" si="7"/>
        <v>5400</v>
      </c>
    </row>
    <row r="34" spans="1:16" ht="60" x14ac:dyDescent="0.25">
      <c r="A34" s="22">
        <v>2</v>
      </c>
      <c r="B34" s="536"/>
      <c r="C34" s="10" t="s">
        <v>103</v>
      </c>
      <c r="D34" s="132" t="s">
        <v>117</v>
      </c>
      <c r="E34" s="22"/>
      <c r="F34" s="22"/>
      <c r="G34" s="31">
        <v>1</v>
      </c>
      <c r="H34" s="134">
        <v>5400</v>
      </c>
      <c r="I34" s="265"/>
      <c r="J34" s="265"/>
      <c r="K34" s="25"/>
      <c r="L34" s="25"/>
      <c r="M34" s="23"/>
      <c r="N34" s="24"/>
      <c r="O34" s="26">
        <f t="shared" ref="O34:O41" si="8">G34+I34+K34+M34</f>
        <v>1</v>
      </c>
      <c r="P34" s="27">
        <f t="shared" ref="P34:P41" si="9">H34+J34+L34+N34</f>
        <v>5400</v>
      </c>
    </row>
    <row r="35" spans="1:16" ht="105" x14ac:dyDescent="0.25">
      <c r="A35" s="127">
        <v>3</v>
      </c>
      <c r="B35" s="536"/>
      <c r="C35" s="10" t="s">
        <v>104</v>
      </c>
      <c r="D35" s="132" t="s">
        <v>118</v>
      </c>
      <c r="E35" s="33"/>
      <c r="F35" s="33"/>
      <c r="G35" s="97">
        <v>1</v>
      </c>
      <c r="H35" s="134">
        <v>4000</v>
      </c>
      <c r="I35" s="265"/>
      <c r="J35" s="265"/>
      <c r="K35" s="34"/>
      <c r="L35" s="35"/>
      <c r="M35" s="25"/>
      <c r="N35" s="25"/>
      <c r="O35" s="26">
        <f t="shared" si="8"/>
        <v>1</v>
      </c>
      <c r="P35" s="27">
        <f t="shared" si="9"/>
        <v>4000</v>
      </c>
    </row>
    <row r="36" spans="1:16" ht="45" x14ac:dyDescent="0.25">
      <c r="A36" s="127">
        <v>4</v>
      </c>
      <c r="B36" s="536"/>
      <c r="C36" s="10" t="s">
        <v>105</v>
      </c>
      <c r="D36" s="132" t="s">
        <v>115</v>
      </c>
      <c r="E36" s="22"/>
      <c r="F36" s="22"/>
      <c r="G36" s="31">
        <v>1</v>
      </c>
      <c r="H36" s="134">
        <v>3000</v>
      </c>
      <c r="I36" s="265"/>
      <c r="J36" s="265"/>
      <c r="K36" s="25"/>
      <c r="L36" s="25"/>
      <c r="M36" s="25"/>
      <c r="N36" s="25"/>
      <c r="O36" s="26">
        <f t="shared" si="8"/>
        <v>1</v>
      </c>
      <c r="P36" s="27">
        <f t="shared" si="9"/>
        <v>3000</v>
      </c>
    </row>
    <row r="37" spans="1:16" ht="75" x14ac:dyDescent="0.25">
      <c r="A37" s="127">
        <v>5</v>
      </c>
      <c r="B37" s="536"/>
      <c r="C37" s="10" t="s">
        <v>106</v>
      </c>
      <c r="D37" s="132" t="s">
        <v>119</v>
      </c>
      <c r="E37" s="22"/>
      <c r="F37" s="22"/>
      <c r="G37" s="31">
        <v>1</v>
      </c>
      <c r="H37" s="134">
        <v>3900</v>
      </c>
      <c r="I37" s="273"/>
      <c r="J37" s="274"/>
      <c r="K37" s="25"/>
      <c r="L37" s="25"/>
      <c r="M37" s="25"/>
      <c r="N37" s="25"/>
      <c r="O37" s="26">
        <f t="shared" si="8"/>
        <v>1</v>
      </c>
      <c r="P37" s="27">
        <f t="shared" si="9"/>
        <v>3900</v>
      </c>
    </row>
    <row r="38" spans="1:16" ht="60" x14ac:dyDescent="0.25">
      <c r="A38" s="127">
        <v>6</v>
      </c>
      <c r="B38" s="536"/>
      <c r="C38" s="10" t="s">
        <v>107</v>
      </c>
      <c r="D38" s="132" t="s">
        <v>120</v>
      </c>
      <c r="E38" s="22"/>
      <c r="F38" s="22"/>
      <c r="G38" s="31">
        <v>1</v>
      </c>
      <c r="H38" s="134">
        <v>12900</v>
      </c>
      <c r="I38" s="273"/>
      <c r="J38" s="274"/>
      <c r="K38" s="25"/>
      <c r="L38" s="25"/>
      <c r="M38" s="25"/>
      <c r="N38" s="25"/>
      <c r="O38" s="26">
        <f t="shared" si="8"/>
        <v>1</v>
      </c>
      <c r="P38" s="27">
        <f t="shared" si="9"/>
        <v>12900</v>
      </c>
    </row>
    <row r="39" spans="1:16" ht="60" x14ac:dyDescent="0.25">
      <c r="A39" s="127">
        <v>7</v>
      </c>
      <c r="B39" s="536"/>
      <c r="C39" s="10" t="s">
        <v>108</v>
      </c>
      <c r="D39" s="132" t="s">
        <v>121</v>
      </c>
      <c r="E39" s="22"/>
      <c r="F39" s="22"/>
      <c r="G39" s="31">
        <v>1</v>
      </c>
      <c r="H39" s="134">
        <v>1800</v>
      </c>
      <c r="I39" s="273"/>
      <c r="J39" s="274"/>
      <c r="K39" s="25"/>
      <c r="L39" s="25"/>
      <c r="M39" s="25"/>
      <c r="N39" s="25"/>
      <c r="O39" s="26">
        <f t="shared" si="8"/>
        <v>1</v>
      </c>
      <c r="P39" s="27">
        <f t="shared" si="9"/>
        <v>1800</v>
      </c>
    </row>
    <row r="40" spans="1:16" ht="60" x14ac:dyDescent="0.25">
      <c r="A40" s="127">
        <v>8</v>
      </c>
      <c r="B40" s="536"/>
      <c r="C40" s="10" t="s">
        <v>108</v>
      </c>
      <c r="D40" s="132" t="s">
        <v>121</v>
      </c>
      <c r="E40" s="22"/>
      <c r="F40" s="22"/>
      <c r="G40" s="31">
        <v>1</v>
      </c>
      <c r="H40" s="134">
        <v>1800</v>
      </c>
      <c r="I40" s="276"/>
      <c r="J40" s="274"/>
      <c r="K40" s="25"/>
      <c r="L40" s="25"/>
      <c r="M40" s="25"/>
      <c r="N40" s="25"/>
      <c r="O40" s="26">
        <f t="shared" si="8"/>
        <v>1</v>
      </c>
      <c r="P40" s="27">
        <f t="shared" si="9"/>
        <v>1800</v>
      </c>
    </row>
    <row r="41" spans="1:16" ht="75" x14ac:dyDescent="0.25">
      <c r="A41" s="127">
        <v>9</v>
      </c>
      <c r="B41" s="536"/>
      <c r="C41" s="141" t="s">
        <v>132</v>
      </c>
      <c r="D41" s="133" t="s">
        <v>122</v>
      </c>
      <c r="E41" s="38"/>
      <c r="F41" s="38"/>
      <c r="G41" s="31">
        <v>1</v>
      </c>
      <c r="H41" s="135">
        <v>10000</v>
      </c>
      <c r="I41" s="273"/>
      <c r="J41" s="274"/>
      <c r="K41" s="25"/>
      <c r="L41" s="25"/>
      <c r="M41" s="25"/>
      <c r="N41" s="25"/>
      <c r="O41" s="26">
        <f t="shared" si="8"/>
        <v>1</v>
      </c>
      <c r="P41" s="27">
        <f t="shared" si="9"/>
        <v>10000</v>
      </c>
    </row>
    <row r="42" spans="1:16" ht="78.75" x14ac:dyDescent="0.25">
      <c r="A42" s="234">
        <v>1</v>
      </c>
      <c r="B42" s="236"/>
      <c r="C42" s="256" t="s">
        <v>104</v>
      </c>
      <c r="D42" s="256" t="s">
        <v>161</v>
      </c>
      <c r="E42" s="38"/>
      <c r="F42" s="38"/>
      <c r="G42" s="31"/>
      <c r="H42" s="135"/>
      <c r="I42" s="273">
        <v>1</v>
      </c>
      <c r="J42" s="268">
        <v>7500</v>
      </c>
      <c r="K42" s="25"/>
      <c r="L42" s="25"/>
      <c r="M42" s="25"/>
      <c r="N42" s="25"/>
      <c r="O42" s="26">
        <f t="shared" ref="O42:O48" si="10">G42+I42+K42+M42</f>
        <v>1</v>
      </c>
      <c r="P42" s="27">
        <f t="shared" ref="P42:P48" si="11">H42+J42+L42+N42</f>
        <v>7500</v>
      </c>
    </row>
    <row r="43" spans="1:16" ht="94.5" x14ac:dyDescent="0.25">
      <c r="A43" s="234">
        <v>2</v>
      </c>
      <c r="B43" s="236"/>
      <c r="C43" s="256" t="s">
        <v>107</v>
      </c>
      <c r="D43" s="256" t="s">
        <v>162</v>
      </c>
      <c r="E43" s="38"/>
      <c r="F43" s="38"/>
      <c r="G43" s="31"/>
      <c r="H43" s="135"/>
      <c r="I43" s="273">
        <v>1</v>
      </c>
      <c r="J43" s="268">
        <v>40000</v>
      </c>
      <c r="K43" s="25"/>
      <c r="L43" s="25"/>
      <c r="M43" s="25"/>
      <c r="N43" s="25"/>
      <c r="O43" s="26">
        <f t="shared" si="10"/>
        <v>1</v>
      </c>
      <c r="P43" s="27">
        <f t="shared" si="11"/>
        <v>40000</v>
      </c>
    </row>
    <row r="44" spans="1:16" ht="78.75" x14ac:dyDescent="0.25">
      <c r="A44" s="234">
        <v>3</v>
      </c>
      <c r="B44" s="236"/>
      <c r="C44" s="256" t="s">
        <v>107</v>
      </c>
      <c r="D44" s="256" t="s">
        <v>163</v>
      </c>
      <c r="E44" s="38"/>
      <c r="F44" s="38"/>
      <c r="G44" s="31"/>
      <c r="H44" s="135"/>
      <c r="I44" s="273">
        <v>1</v>
      </c>
      <c r="J44" s="268">
        <v>5500</v>
      </c>
      <c r="K44" s="25"/>
      <c r="L44" s="25"/>
      <c r="M44" s="25"/>
      <c r="N44" s="25"/>
      <c r="O44" s="26">
        <f t="shared" si="10"/>
        <v>1</v>
      </c>
      <c r="P44" s="27">
        <f t="shared" si="11"/>
        <v>5500</v>
      </c>
    </row>
    <row r="45" spans="1:16" ht="78.75" x14ac:dyDescent="0.25">
      <c r="A45" s="234">
        <v>4</v>
      </c>
      <c r="B45" s="236"/>
      <c r="C45" s="256" t="s">
        <v>108</v>
      </c>
      <c r="D45" s="256" t="s">
        <v>164</v>
      </c>
      <c r="E45" s="38"/>
      <c r="F45" s="38"/>
      <c r="G45" s="31"/>
      <c r="H45" s="135"/>
      <c r="I45" s="273">
        <v>1</v>
      </c>
      <c r="J45" s="268">
        <v>11200</v>
      </c>
      <c r="K45" s="25"/>
      <c r="L45" s="25"/>
      <c r="M45" s="25"/>
      <c r="N45" s="25"/>
      <c r="O45" s="26">
        <f t="shared" si="10"/>
        <v>1</v>
      </c>
      <c r="P45" s="27">
        <f t="shared" si="11"/>
        <v>11200</v>
      </c>
    </row>
    <row r="46" spans="1:16" ht="110.25" x14ac:dyDescent="0.25">
      <c r="A46" s="234">
        <v>5</v>
      </c>
      <c r="B46" s="236"/>
      <c r="C46" s="256" t="s">
        <v>165</v>
      </c>
      <c r="D46" s="256" t="s">
        <v>166</v>
      </c>
      <c r="E46" s="38"/>
      <c r="F46" s="38"/>
      <c r="G46" s="31"/>
      <c r="H46" s="135"/>
      <c r="I46" s="273">
        <v>1</v>
      </c>
      <c r="J46" s="268">
        <v>4500</v>
      </c>
      <c r="K46" s="25"/>
      <c r="L46" s="25"/>
      <c r="M46" s="25"/>
      <c r="N46" s="25"/>
      <c r="O46" s="26">
        <f t="shared" si="10"/>
        <v>1</v>
      </c>
      <c r="P46" s="27">
        <f t="shared" si="11"/>
        <v>4500</v>
      </c>
    </row>
    <row r="47" spans="1:16" ht="141.75" x14ac:dyDescent="0.25">
      <c r="A47" s="234">
        <v>6</v>
      </c>
      <c r="B47" s="236"/>
      <c r="C47" s="256" t="s">
        <v>167</v>
      </c>
      <c r="D47" s="256" t="s">
        <v>168</v>
      </c>
      <c r="E47" s="38"/>
      <c r="F47" s="38"/>
      <c r="G47" s="31"/>
      <c r="H47" s="135"/>
      <c r="I47" s="273">
        <v>1</v>
      </c>
      <c r="J47" s="268">
        <v>12900</v>
      </c>
      <c r="K47" s="25"/>
      <c r="L47" s="25"/>
      <c r="M47" s="25"/>
      <c r="N47" s="25"/>
      <c r="O47" s="26">
        <f t="shared" si="10"/>
        <v>1</v>
      </c>
      <c r="P47" s="27">
        <f t="shared" si="11"/>
        <v>12900</v>
      </c>
    </row>
    <row r="48" spans="1:16" ht="78.75" x14ac:dyDescent="0.25">
      <c r="A48" s="234">
        <v>7</v>
      </c>
      <c r="B48" s="236"/>
      <c r="C48" s="256" t="s">
        <v>108</v>
      </c>
      <c r="D48" s="256" t="s">
        <v>169</v>
      </c>
      <c r="E48" s="38"/>
      <c r="F48" s="38"/>
      <c r="G48" s="31"/>
      <c r="H48" s="135"/>
      <c r="I48" s="273">
        <v>1</v>
      </c>
      <c r="J48" s="268">
        <v>3900</v>
      </c>
      <c r="K48" s="25"/>
      <c r="L48" s="25"/>
      <c r="M48" s="25"/>
      <c r="N48" s="25"/>
      <c r="O48" s="26">
        <f t="shared" si="10"/>
        <v>1</v>
      </c>
      <c r="P48" s="27">
        <f t="shared" si="11"/>
        <v>3900</v>
      </c>
    </row>
    <row r="49" spans="1:16" ht="20.25" customHeight="1" x14ac:dyDescent="0.25">
      <c r="A49" s="22"/>
      <c r="B49" s="543" t="s">
        <v>13</v>
      </c>
      <c r="C49" s="543"/>
      <c r="D49" s="543"/>
      <c r="E49" s="116"/>
      <c r="F49" s="116"/>
      <c r="G49" s="39">
        <f>SUM(G33:G41)</f>
        <v>9</v>
      </c>
      <c r="H49" s="29">
        <f>SUM(H33:H41)</f>
        <v>48200</v>
      </c>
      <c r="I49" s="277">
        <f>SUM(I42:I48)</f>
        <v>7</v>
      </c>
      <c r="J49" s="277">
        <f>SUM(J42:J48)</f>
        <v>85500</v>
      </c>
      <c r="K49" s="39">
        <f>SUM(K33:K41)</f>
        <v>0</v>
      </c>
      <c r="L49" s="29">
        <f>SUM(L33:L41)</f>
        <v>0</v>
      </c>
      <c r="M49" s="39">
        <f>SUM(M33:M41)</f>
        <v>0</v>
      </c>
      <c r="N49" s="29">
        <f>SUM(N33:N41)</f>
        <v>0</v>
      </c>
      <c r="O49" s="39">
        <f>SUM(O33:O48)</f>
        <v>16</v>
      </c>
      <c r="P49" s="29">
        <f>SUM(P33:P48)</f>
        <v>133700</v>
      </c>
    </row>
    <row r="50" spans="1:16" ht="78.75" x14ac:dyDescent="0.25">
      <c r="A50" s="22">
        <v>1</v>
      </c>
      <c r="B50" s="534" t="s">
        <v>14</v>
      </c>
      <c r="C50" s="122" t="s">
        <v>133</v>
      </c>
      <c r="D50" s="136" t="s">
        <v>109</v>
      </c>
      <c r="E50" s="40"/>
      <c r="F50" s="40"/>
      <c r="G50" s="31">
        <v>1</v>
      </c>
      <c r="H50" s="138">
        <v>12900</v>
      </c>
      <c r="I50" s="265"/>
      <c r="J50" s="265"/>
      <c r="K50" s="25"/>
      <c r="L50" s="25"/>
      <c r="M50" s="25"/>
      <c r="N50" s="25"/>
      <c r="O50" s="31">
        <f>G50+I50+K50+M50</f>
        <v>1</v>
      </c>
      <c r="P50" s="27">
        <f>H50+J50+L50+N50</f>
        <v>12900</v>
      </c>
    </row>
    <row r="51" spans="1:16" ht="94.5" x14ac:dyDescent="0.25">
      <c r="A51" s="127">
        <v>2</v>
      </c>
      <c r="B51" s="534"/>
      <c r="C51" s="146" t="s">
        <v>134</v>
      </c>
      <c r="D51" s="136" t="s">
        <v>110</v>
      </c>
      <c r="E51" s="40"/>
      <c r="F51" s="40"/>
      <c r="G51" s="31">
        <v>1</v>
      </c>
      <c r="H51" s="138">
        <v>8100</v>
      </c>
      <c r="I51" s="265"/>
      <c r="J51" s="265"/>
      <c r="K51" s="25"/>
      <c r="L51" s="25"/>
      <c r="M51" s="25"/>
      <c r="N51" s="25"/>
      <c r="O51" s="31">
        <f t="shared" ref="O51:O55" si="12">G51+I51+K51+M51</f>
        <v>1</v>
      </c>
      <c r="P51" s="27">
        <f t="shared" ref="P51:P55" si="13">H51+J51+L51+N51</f>
        <v>8100</v>
      </c>
    </row>
    <row r="52" spans="1:16" ht="110.25" x14ac:dyDescent="0.25">
      <c r="A52" s="127">
        <v>3</v>
      </c>
      <c r="B52" s="534"/>
      <c r="C52" s="122" t="s">
        <v>135</v>
      </c>
      <c r="D52" s="137" t="s">
        <v>111</v>
      </c>
      <c r="E52" s="40"/>
      <c r="F52" s="40"/>
      <c r="G52" s="31">
        <v>1</v>
      </c>
      <c r="H52" s="138">
        <v>5000</v>
      </c>
      <c r="I52" s="265"/>
      <c r="J52" s="265"/>
      <c r="K52" s="25"/>
      <c r="L52" s="25"/>
      <c r="M52" s="25"/>
      <c r="N52" s="25"/>
      <c r="O52" s="31">
        <f t="shared" si="12"/>
        <v>1</v>
      </c>
      <c r="P52" s="27">
        <f t="shared" si="13"/>
        <v>5000</v>
      </c>
    </row>
    <row r="53" spans="1:16" ht="94.5" x14ac:dyDescent="0.25">
      <c r="A53" s="127">
        <v>4</v>
      </c>
      <c r="B53" s="534"/>
      <c r="C53" s="122" t="s">
        <v>136</v>
      </c>
      <c r="D53" s="136" t="s">
        <v>112</v>
      </c>
      <c r="E53" s="40"/>
      <c r="F53" s="40"/>
      <c r="G53" s="31">
        <v>1</v>
      </c>
      <c r="H53" s="138">
        <v>10000</v>
      </c>
      <c r="I53" s="265"/>
      <c r="J53" s="265"/>
      <c r="K53" s="25"/>
      <c r="L53" s="25"/>
      <c r="M53" s="25"/>
      <c r="N53" s="25"/>
      <c r="O53" s="31">
        <f t="shared" si="12"/>
        <v>1</v>
      </c>
      <c r="P53" s="27">
        <f t="shared" si="13"/>
        <v>10000</v>
      </c>
    </row>
    <row r="54" spans="1:16" ht="110.25" x14ac:dyDescent="0.25">
      <c r="A54" s="127">
        <v>5</v>
      </c>
      <c r="B54" s="534"/>
      <c r="C54" s="122" t="s">
        <v>96</v>
      </c>
      <c r="D54" s="136" t="s">
        <v>113</v>
      </c>
      <c r="E54" s="40"/>
      <c r="F54" s="40"/>
      <c r="G54" s="31">
        <v>1</v>
      </c>
      <c r="H54" s="138">
        <v>2700</v>
      </c>
      <c r="I54" s="265"/>
      <c r="J54" s="265"/>
      <c r="K54" s="25"/>
      <c r="L54" s="25"/>
      <c r="M54" s="25"/>
      <c r="N54" s="25"/>
      <c r="O54" s="31">
        <f t="shared" si="12"/>
        <v>1</v>
      </c>
      <c r="P54" s="27">
        <f t="shared" si="13"/>
        <v>2700</v>
      </c>
    </row>
    <row r="55" spans="1:16" ht="94.5" x14ac:dyDescent="0.25">
      <c r="A55" s="127">
        <v>6</v>
      </c>
      <c r="B55" s="534"/>
      <c r="C55" s="122" t="s">
        <v>96</v>
      </c>
      <c r="D55" s="136" t="s">
        <v>114</v>
      </c>
      <c r="E55" s="40"/>
      <c r="F55" s="40"/>
      <c r="G55" s="31">
        <v>1</v>
      </c>
      <c r="H55" s="138">
        <v>2700</v>
      </c>
      <c r="I55" s="265"/>
      <c r="J55" s="265"/>
      <c r="K55" s="25"/>
      <c r="L55" s="25"/>
      <c r="M55" s="25"/>
      <c r="N55" s="25"/>
      <c r="O55" s="31">
        <f t="shared" si="12"/>
        <v>1</v>
      </c>
      <c r="P55" s="27">
        <f t="shared" si="13"/>
        <v>2700</v>
      </c>
    </row>
    <row r="56" spans="1:16" ht="94.5" x14ac:dyDescent="0.25">
      <c r="A56" s="234">
        <v>1</v>
      </c>
      <c r="B56" s="233"/>
      <c r="C56" s="255" t="s">
        <v>104</v>
      </c>
      <c r="D56" s="254" t="s">
        <v>170</v>
      </c>
      <c r="E56" s="40"/>
      <c r="F56" s="40"/>
      <c r="G56" s="31"/>
      <c r="H56" s="138"/>
      <c r="I56" s="265">
        <v>1</v>
      </c>
      <c r="J56" s="265">
        <v>12000</v>
      </c>
      <c r="K56" s="25"/>
      <c r="L56" s="25"/>
      <c r="M56" s="25"/>
      <c r="N56" s="25"/>
      <c r="O56" s="31">
        <f t="shared" ref="O56:O61" si="14">G56+I56+K56+M56</f>
        <v>1</v>
      </c>
      <c r="P56" s="27">
        <f t="shared" ref="P56:P61" si="15">H56+J56+L56+N56</f>
        <v>12000</v>
      </c>
    </row>
    <row r="57" spans="1:16" ht="94.5" x14ac:dyDescent="0.25">
      <c r="A57" s="234">
        <v>2</v>
      </c>
      <c r="B57" s="233"/>
      <c r="C57" s="253" t="s">
        <v>104</v>
      </c>
      <c r="D57" s="252" t="s">
        <v>171</v>
      </c>
      <c r="E57" s="40"/>
      <c r="F57" s="40"/>
      <c r="G57" s="31"/>
      <c r="H57" s="138"/>
      <c r="I57" s="265">
        <v>2</v>
      </c>
      <c r="J57" s="265">
        <v>30000</v>
      </c>
      <c r="K57" s="25"/>
      <c r="L57" s="25"/>
      <c r="M57" s="25"/>
      <c r="N57" s="25"/>
      <c r="O57" s="31">
        <f t="shared" si="14"/>
        <v>2</v>
      </c>
      <c r="P57" s="27">
        <f t="shared" si="15"/>
        <v>30000</v>
      </c>
    </row>
    <row r="58" spans="1:16" ht="94.5" x14ac:dyDescent="0.25">
      <c r="A58" s="234">
        <v>3</v>
      </c>
      <c r="B58" s="233"/>
      <c r="C58" s="251" t="s">
        <v>104</v>
      </c>
      <c r="D58" s="252" t="s">
        <v>172</v>
      </c>
      <c r="E58" s="40"/>
      <c r="F58" s="40"/>
      <c r="G58" s="31"/>
      <c r="H58" s="138"/>
      <c r="I58" s="265">
        <v>1</v>
      </c>
      <c r="J58" s="267">
        <v>12000</v>
      </c>
      <c r="K58" s="25"/>
      <c r="L58" s="25"/>
      <c r="M58" s="25"/>
      <c r="N58" s="25"/>
      <c r="O58" s="31">
        <f t="shared" si="14"/>
        <v>1</v>
      </c>
      <c r="P58" s="27">
        <f t="shared" si="15"/>
        <v>12000</v>
      </c>
    </row>
    <row r="59" spans="1:16" ht="131.25" x14ac:dyDescent="0.25">
      <c r="A59" s="234">
        <v>4</v>
      </c>
      <c r="B59" s="233"/>
      <c r="C59" s="251" t="s">
        <v>173</v>
      </c>
      <c r="D59" s="252" t="s">
        <v>174</v>
      </c>
      <c r="E59" s="40"/>
      <c r="F59" s="40"/>
      <c r="G59" s="31"/>
      <c r="H59" s="138"/>
      <c r="I59" s="265">
        <v>1</v>
      </c>
      <c r="J59" s="267">
        <v>7500</v>
      </c>
      <c r="K59" s="25"/>
      <c r="L59" s="25"/>
      <c r="M59" s="25"/>
      <c r="N59" s="25"/>
      <c r="O59" s="31">
        <f t="shared" si="14"/>
        <v>1</v>
      </c>
      <c r="P59" s="27">
        <f t="shared" si="15"/>
        <v>7500</v>
      </c>
    </row>
    <row r="60" spans="1:16" ht="110.25" x14ac:dyDescent="0.25">
      <c r="A60" s="234">
        <v>5</v>
      </c>
      <c r="B60" s="233"/>
      <c r="C60" s="251" t="s">
        <v>175</v>
      </c>
      <c r="D60" s="252" t="s">
        <v>176</v>
      </c>
      <c r="E60" s="40"/>
      <c r="F60" s="40"/>
      <c r="G60" s="31"/>
      <c r="H60" s="138"/>
      <c r="I60" s="265">
        <v>1</v>
      </c>
      <c r="J60" s="267">
        <v>5500</v>
      </c>
      <c r="K60" s="25"/>
      <c r="L60" s="25"/>
      <c r="M60" s="25"/>
      <c r="N60" s="25"/>
      <c r="O60" s="31">
        <f t="shared" si="14"/>
        <v>1</v>
      </c>
      <c r="P60" s="27">
        <f t="shared" si="15"/>
        <v>5500</v>
      </c>
    </row>
    <row r="61" spans="1:16" ht="126" x14ac:dyDescent="0.25">
      <c r="A61" s="234">
        <v>6</v>
      </c>
      <c r="B61" s="233"/>
      <c r="C61" s="252" t="s">
        <v>177</v>
      </c>
      <c r="D61" s="252" t="s">
        <v>178</v>
      </c>
      <c r="E61" s="40"/>
      <c r="F61" s="40"/>
      <c r="G61" s="31"/>
      <c r="H61" s="138"/>
      <c r="I61" s="265">
        <v>1</v>
      </c>
      <c r="J61" s="265">
        <v>5500</v>
      </c>
      <c r="K61" s="25"/>
      <c r="L61" s="25"/>
      <c r="M61" s="25"/>
      <c r="N61" s="25"/>
      <c r="O61" s="31">
        <f t="shared" si="14"/>
        <v>1</v>
      </c>
      <c r="P61" s="27">
        <f t="shared" si="15"/>
        <v>5500</v>
      </c>
    </row>
    <row r="62" spans="1:16" x14ac:dyDescent="0.25">
      <c r="A62" s="22"/>
      <c r="B62" s="543" t="s">
        <v>15</v>
      </c>
      <c r="C62" s="543"/>
      <c r="D62" s="543"/>
      <c r="E62" s="116"/>
      <c r="F62" s="116"/>
      <c r="G62" s="39">
        <f>SUM(G50:G55)</f>
        <v>6</v>
      </c>
      <c r="H62" s="29">
        <f>SUM(H50:H55)</f>
        <v>41400</v>
      </c>
      <c r="I62" s="278">
        <f>SUM(I56:I61)</f>
        <v>7</v>
      </c>
      <c r="J62" s="278">
        <f>SUM(J56:J61)</f>
        <v>72500</v>
      </c>
      <c r="K62" s="5"/>
      <c r="L62" s="5"/>
      <c r="M62" s="5"/>
      <c r="N62" s="5"/>
      <c r="O62" s="39">
        <f>SUM(O50:O61)</f>
        <v>13</v>
      </c>
      <c r="P62" s="29">
        <f>SUM(P50:P61)</f>
        <v>113900</v>
      </c>
    </row>
    <row r="63" spans="1:16" ht="110.25" x14ac:dyDescent="0.25">
      <c r="A63" s="234">
        <v>1</v>
      </c>
      <c r="B63" s="260" t="s">
        <v>193</v>
      </c>
      <c r="C63" s="252" t="s">
        <v>108</v>
      </c>
      <c r="D63" s="252" t="s">
        <v>194</v>
      </c>
      <c r="E63" s="237"/>
      <c r="F63" s="237"/>
      <c r="G63" s="39"/>
      <c r="H63" s="29"/>
      <c r="I63" s="265">
        <v>1</v>
      </c>
      <c r="J63" s="265">
        <v>18800</v>
      </c>
      <c r="K63" s="5"/>
      <c r="L63" s="5"/>
      <c r="M63" s="5"/>
      <c r="N63" s="5"/>
      <c r="O63" s="31">
        <f>G63+I63+K63+M63</f>
        <v>1</v>
      </c>
      <c r="P63" s="27">
        <f>H63+J63+L63+N63</f>
        <v>18800</v>
      </c>
    </row>
    <row r="64" spans="1:16" x14ac:dyDescent="0.25">
      <c r="A64" s="234"/>
      <c r="B64" s="548" t="s">
        <v>195</v>
      </c>
      <c r="C64" s="549"/>
      <c r="D64" s="550"/>
      <c r="E64" s="237"/>
      <c r="F64" s="237"/>
      <c r="G64" s="39"/>
      <c r="H64" s="29"/>
      <c r="I64" s="278">
        <f>SUM(I63)</f>
        <v>1</v>
      </c>
      <c r="J64" s="278">
        <f>SUM(J63)</f>
        <v>18800</v>
      </c>
      <c r="K64" s="5"/>
      <c r="L64" s="5"/>
      <c r="M64" s="5"/>
      <c r="N64" s="5"/>
      <c r="O64" s="39">
        <f>SUM(O63)</f>
        <v>1</v>
      </c>
      <c r="P64" s="29">
        <f>SUM(P63)</f>
        <v>18800</v>
      </c>
    </row>
    <row r="65" spans="1:18" ht="75" x14ac:dyDescent="0.25">
      <c r="A65" s="234">
        <v>1</v>
      </c>
      <c r="B65" s="544" t="s">
        <v>202</v>
      </c>
      <c r="C65" s="252" t="s">
        <v>196</v>
      </c>
      <c r="D65" s="234" t="s">
        <v>197</v>
      </c>
      <c r="E65" s="237"/>
      <c r="F65" s="237"/>
      <c r="G65" s="39"/>
      <c r="H65" s="29"/>
      <c r="I65" s="278">
        <v>1</v>
      </c>
      <c r="J65" s="267">
        <v>3400</v>
      </c>
      <c r="K65" s="5"/>
      <c r="L65" s="5"/>
      <c r="M65" s="5"/>
      <c r="N65" s="5"/>
      <c r="O65" s="31">
        <f>G65+I65+K65+M65</f>
        <v>1</v>
      </c>
      <c r="P65" s="27">
        <f>H65+J65+L65+N65</f>
        <v>3400</v>
      </c>
    </row>
    <row r="66" spans="1:18" ht="75" x14ac:dyDescent="0.25">
      <c r="A66" s="234">
        <v>2</v>
      </c>
      <c r="B66" s="551"/>
      <c r="C66" s="252" t="s">
        <v>196</v>
      </c>
      <c r="D66" s="234" t="s">
        <v>198</v>
      </c>
      <c r="E66" s="237"/>
      <c r="F66" s="237"/>
      <c r="G66" s="39"/>
      <c r="H66" s="29"/>
      <c r="I66" s="278">
        <v>1</v>
      </c>
      <c r="J66" s="267">
        <v>3400</v>
      </c>
      <c r="K66" s="5"/>
      <c r="L66" s="5"/>
      <c r="M66" s="5"/>
      <c r="N66" s="5"/>
      <c r="O66" s="31">
        <f t="shared" ref="O66:O77" si="16">G66+I66+K66+M66</f>
        <v>1</v>
      </c>
      <c r="P66" s="27">
        <f t="shared" ref="P66:P77" si="17">H66+J66+L66+N66</f>
        <v>3400</v>
      </c>
    </row>
    <row r="67" spans="1:18" ht="75" x14ac:dyDescent="0.25">
      <c r="A67" s="234">
        <v>3</v>
      </c>
      <c r="B67" s="551"/>
      <c r="C67" s="252" t="s">
        <v>196</v>
      </c>
      <c r="D67" s="234" t="s">
        <v>198</v>
      </c>
      <c r="E67" s="237"/>
      <c r="F67" s="237"/>
      <c r="G67" s="39"/>
      <c r="H67" s="29"/>
      <c r="I67" s="278">
        <v>1</v>
      </c>
      <c r="J67" s="267">
        <v>3400</v>
      </c>
      <c r="K67" s="5"/>
      <c r="L67" s="5"/>
      <c r="M67" s="5"/>
      <c r="N67" s="5"/>
      <c r="O67" s="31">
        <f t="shared" si="16"/>
        <v>1</v>
      </c>
      <c r="P67" s="27">
        <f t="shared" si="17"/>
        <v>3400</v>
      </c>
    </row>
    <row r="68" spans="1:18" ht="75" x14ac:dyDescent="0.25">
      <c r="A68" s="234">
        <v>4</v>
      </c>
      <c r="B68" s="551"/>
      <c r="C68" s="252" t="s">
        <v>196</v>
      </c>
      <c r="D68" s="234" t="s">
        <v>199</v>
      </c>
      <c r="E68" s="237"/>
      <c r="F68" s="237"/>
      <c r="G68" s="39"/>
      <c r="H68" s="29"/>
      <c r="I68" s="278">
        <v>1</v>
      </c>
      <c r="J68" s="267">
        <v>3400</v>
      </c>
      <c r="K68" s="5"/>
      <c r="L68" s="5"/>
      <c r="M68" s="5"/>
      <c r="N68" s="5"/>
      <c r="O68" s="31">
        <f t="shared" si="16"/>
        <v>1</v>
      </c>
      <c r="P68" s="27">
        <f t="shared" si="17"/>
        <v>3400</v>
      </c>
    </row>
    <row r="69" spans="1:18" ht="75" x14ac:dyDescent="0.25">
      <c r="A69" s="234">
        <v>5</v>
      </c>
      <c r="B69" s="551"/>
      <c r="C69" s="252" t="s">
        <v>196</v>
      </c>
      <c r="D69" s="261" t="s">
        <v>200</v>
      </c>
      <c r="E69" s="237"/>
      <c r="F69" s="237"/>
      <c r="G69" s="39"/>
      <c r="H69" s="29"/>
      <c r="I69" s="278">
        <v>1</v>
      </c>
      <c r="J69" s="267">
        <v>3400</v>
      </c>
      <c r="K69" s="5"/>
      <c r="L69" s="5"/>
      <c r="M69" s="5"/>
      <c r="N69" s="5"/>
      <c r="O69" s="31">
        <f t="shared" si="16"/>
        <v>1</v>
      </c>
      <c r="P69" s="27">
        <f t="shared" si="17"/>
        <v>3400</v>
      </c>
    </row>
    <row r="70" spans="1:18" ht="75" x14ac:dyDescent="0.25">
      <c r="A70" s="234">
        <v>6</v>
      </c>
      <c r="B70" s="551"/>
      <c r="C70" s="252" t="s">
        <v>196</v>
      </c>
      <c r="D70" s="234" t="s">
        <v>201</v>
      </c>
      <c r="E70" s="237"/>
      <c r="F70" s="237"/>
      <c r="G70" s="39"/>
      <c r="H70" s="29"/>
      <c r="I70" s="278">
        <v>1</v>
      </c>
      <c r="J70" s="267">
        <v>3400</v>
      </c>
      <c r="K70" s="5"/>
      <c r="L70" s="5"/>
      <c r="M70" s="5"/>
      <c r="N70" s="5"/>
      <c r="O70" s="31">
        <f t="shared" si="16"/>
        <v>1</v>
      </c>
      <c r="P70" s="27">
        <f t="shared" si="17"/>
        <v>3400</v>
      </c>
    </row>
    <row r="71" spans="1:18" ht="75" x14ac:dyDescent="0.25">
      <c r="A71" s="234">
        <v>7</v>
      </c>
      <c r="B71" s="551"/>
      <c r="C71" s="252" t="s">
        <v>196</v>
      </c>
      <c r="D71" s="234" t="s">
        <v>199</v>
      </c>
      <c r="E71" s="237"/>
      <c r="F71" s="237"/>
      <c r="G71" s="39"/>
      <c r="H71" s="29"/>
      <c r="I71" s="278">
        <v>1</v>
      </c>
      <c r="J71" s="267">
        <v>3400</v>
      </c>
      <c r="K71" s="5"/>
      <c r="L71" s="5"/>
      <c r="M71" s="5"/>
      <c r="N71" s="5"/>
      <c r="O71" s="31">
        <f t="shared" si="16"/>
        <v>1</v>
      </c>
      <c r="P71" s="27">
        <f t="shared" si="17"/>
        <v>3400</v>
      </c>
    </row>
    <row r="72" spans="1:18" ht="75" x14ac:dyDescent="0.25">
      <c r="A72" s="234">
        <v>8</v>
      </c>
      <c r="B72" s="551"/>
      <c r="C72" s="252" t="s">
        <v>196</v>
      </c>
      <c r="D72" s="234" t="s">
        <v>199</v>
      </c>
      <c r="E72" s="237"/>
      <c r="F72" s="237"/>
      <c r="G72" s="39"/>
      <c r="H72" s="29"/>
      <c r="I72" s="278">
        <v>1</v>
      </c>
      <c r="J72" s="267">
        <v>3400</v>
      </c>
      <c r="K72" s="5"/>
      <c r="L72" s="5"/>
      <c r="M72" s="5"/>
      <c r="N72" s="5"/>
      <c r="O72" s="31">
        <f t="shared" si="16"/>
        <v>1</v>
      </c>
      <c r="P72" s="27">
        <f t="shared" si="17"/>
        <v>3400</v>
      </c>
    </row>
    <row r="73" spans="1:18" ht="75" x14ac:dyDescent="0.25">
      <c r="A73" s="234">
        <v>9</v>
      </c>
      <c r="B73" s="552"/>
      <c r="C73" s="252" t="s">
        <v>196</v>
      </c>
      <c r="D73" s="234" t="s">
        <v>199</v>
      </c>
      <c r="E73" s="237"/>
      <c r="F73" s="237"/>
      <c r="G73" s="39"/>
      <c r="H73" s="29"/>
      <c r="I73" s="278">
        <v>1</v>
      </c>
      <c r="J73" s="267">
        <v>3400</v>
      </c>
      <c r="K73" s="5"/>
      <c r="L73" s="5"/>
      <c r="M73" s="5"/>
      <c r="N73" s="5"/>
      <c r="O73" s="31">
        <f t="shared" si="16"/>
        <v>1</v>
      </c>
      <c r="P73" s="27">
        <f t="shared" si="17"/>
        <v>3400</v>
      </c>
    </row>
    <row r="74" spans="1:18" x14ac:dyDescent="0.25">
      <c r="A74" s="234"/>
      <c r="B74" s="553" t="s">
        <v>203</v>
      </c>
      <c r="C74" s="554"/>
      <c r="D74" s="555"/>
      <c r="E74" s="237"/>
      <c r="F74" s="237"/>
      <c r="G74" s="39"/>
      <c r="H74" s="29"/>
      <c r="I74" s="278">
        <f>SUM(I65:I73)</f>
        <v>9</v>
      </c>
      <c r="J74" s="279">
        <f>SUM(J65:J73)</f>
        <v>30600</v>
      </c>
      <c r="K74" s="5"/>
      <c r="L74" s="5"/>
      <c r="M74" s="5"/>
      <c r="N74" s="5"/>
      <c r="O74" s="39">
        <f t="shared" si="16"/>
        <v>9</v>
      </c>
      <c r="P74" s="207">
        <f t="shared" si="17"/>
        <v>30600</v>
      </c>
    </row>
    <row r="75" spans="1:18" ht="94.5" x14ac:dyDescent="0.25">
      <c r="A75" s="234"/>
      <c r="B75" s="556" t="s">
        <v>209</v>
      </c>
      <c r="C75" s="252" t="s">
        <v>204</v>
      </c>
      <c r="D75" s="252" t="s">
        <v>205</v>
      </c>
      <c r="E75" s="237"/>
      <c r="F75" s="237"/>
      <c r="G75" s="39"/>
      <c r="H75" s="29"/>
      <c r="I75" s="278">
        <v>1</v>
      </c>
      <c r="J75" s="280">
        <v>8000</v>
      </c>
      <c r="K75" s="5"/>
      <c r="L75" s="5"/>
      <c r="M75" s="5"/>
      <c r="N75" s="5"/>
      <c r="O75" s="31">
        <f t="shared" si="16"/>
        <v>1</v>
      </c>
      <c r="P75" s="27">
        <f t="shared" si="17"/>
        <v>8000</v>
      </c>
    </row>
    <row r="76" spans="1:18" ht="94.5" x14ac:dyDescent="0.25">
      <c r="A76" s="234"/>
      <c r="B76" s="557"/>
      <c r="C76" s="252" t="s">
        <v>206</v>
      </c>
      <c r="D76" s="252" t="s">
        <v>207</v>
      </c>
      <c r="E76" s="237"/>
      <c r="F76" s="237"/>
      <c r="G76" s="39"/>
      <c r="H76" s="29"/>
      <c r="I76" s="278">
        <v>1</v>
      </c>
      <c r="J76" s="280">
        <v>2700</v>
      </c>
      <c r="K76" s="5"/>
      <c r="L76" s="5"/>
      <c r="M76" s="5"/>
      <c r="N76" s="5"/>
      <c r="O76" s="31">
        <f t="shared" si="16"/>
        <v>1</v>
      </c>
      <c r="P76" s="27">
        <f t="shared" si="17"/>
        <v>2700</v>
      </c>
    </row>
    <row r="77" spans="1:18" ht="94.5" x14ac:dyDescent="0.25">
      <c r="A77" s="234"/>
      <c r="B77" s="558"/>
      <c r="C77" s="252" t="s">
        <v>206</v>
      </c>
      <c r="D77" s="252" t="s">
        <v>208</v>
      </c>
      <c r="E77" s="237"/>
      <c r="F77" s="237"/>
      <c r="G77" s="39"/>
      <c r="H77" s="29"/>
      <c r="I77" s="278">
        <v>1</v>
      </c>
      <c r="J77" s="280">
        <v>10000</v>
      </c>
      <c r="K77" s="5"/>
      <c r="L77" s="5"/>
      <c r="M77" s="5"/>
      <c r="N77" s="5"/>
      <c r="O77" s="31">
        <f t="shared" si="16"/>
        <v>1</v>
      </c>
      <c r="P77" s="27">
        <f t="shared" si="17"/>
        <v>10000</v>
      </c>
    </row>
    <row r="78" spans="1:18" x14ac:dyDescent="0.25">
      <c r="A78" s="234"/>
      <c r="B78" s="262" t="s">
        <v>210</v>
      </c>
      <c r="C78" s="263"/>
      <c r="D78" s="264"/>
      <c r="E78" s="237"/>
      <c r="F78" s="237"/>
      <c r="G78" s="39"/>
      <c r="H78" s="29"/>
      <c r="I78" s="278">
        <f>SUM(I75:I77)</f>
        <v>3</v>
      </c>
      <c r="J78" s="281">
        <f>SUM(J75:J77)</f>
        <v>20700</v>
      </c>
      <c r="K78" s="5"/>
      <c r="L78" s="5"/>
      <c r="M78" s="5"/>
      <c r="N78" s="5"/>
      <c r="O78" s="5">
        <f>SUM(O75:O77)</f>
        <v>3</v>
      </c>
      <c r="P78" s="266">
        <f>SUM(P75:P77)</f>
        <v>20700</v>
      </c>
    </row>
    <row r="79" spans="1:18" ht="22.5" customHeight="1" x14ac:dyDescent="0.25">
      <c r="A79" s="42">
        <v>10</v>
      </c>
      <c r="B79" s="543" t="s">
        <v>17</v>
      </c>
      <c r="C79" s="543"/>
      <c r="D79" s="543"/>
      <c r="E79" s="39">
        <f>E32+E49+E62+E64+E74+E78</f>
        <v>5</v>
      </c>
      <c r="F79" s="207">
        <f>F32+F49+F62+F64+F74+F78</f>
        <v>31250</v>
      </c>
      <c r="G79" s="39">
        <f>G32+G49+G62</f>
        <v>28</v>
      </c>
      <c r="H79" s="29">
        <f>H32+H49+H62</f>
        <v>233600</v>
      </c>
      <c r="I79" s="338">
        <f>I32+I49+I62+I64+I74+I78</f>
        <v>37</v>
      </c>
      <c r="J79" s="339">
        <f>J32+J49+J62+J64+J74+J78</f>
        <v>334300</v>
      </c>
      <c r="K79" s="39">
        <f>K32+K49+K62</f>
        <v>0</v>
      </c>
      <c r="L79" s="29">
        <f>L32+L49+L62</f>
        <v>0</v>
      </c>
      <c r="M79" s="39">
        <f>M32+M49+M62</f>
        <v>0</v>
      </c>
      <c r="N79" s="29">
        <f>N32+N49+N62</f>
        <v>0</v>
      </c>
      <c r="O79" s="39">
        <f>O32+O49+O62+O64+O74+O78</f>
        <v>70</v>
      </c>
      <c r="P79" s="207">
        <f>P32+P49+P62+P64+P74+P78</f>
        <v>599150</v>
      </c>
      <c r="Q79" s="43">
        <f>O79-G79-E79</f>
        <v>37</v>
      </c>
      <c r="R79" s="43">
        <f>P79-H79-F79</f>
        <v>334300</v>
      </c>
    </row>
    <row r="80" spans="1:18" ht="22.5" customHeight="1" x14ac:dyDescent="0.25">
      <c r="A80" s="44"/>
      <c r="B80" s="15" t="s">
        <v>39</v>
      </c>
      <c r="C80" s="45"/>
      <c r="D80" s="45"/>
      <c r="E80" s="45"/>
      <c r="F80" s="45"/>
      <c r="G80" s="17"/>
      <c r="H80" s="17"/>
      <c r="I80" s="270"/>
      <c r="J80" s="270"/>
      <c r="K80" s="17"/>
      <c r="L80" s="17"/>
      <c r="M80" s="17"/>
      <c r="N80" s="17"/>
      <c r="O80" s="46"/>
      <c r="P80" s="18"/>
      <c r="Q80" s="43"/>
    </row>
    <row r="81" spans="1:17" ht="76.5" customHeight="1" x14ac:dyDescent="0.25">
      <c r="A81" s="42" t="s">
        <v>18</v>
      </c>
      <c r="B81" s="20" t="s">
        <v>1</v>
      </c>
      <c r="C81" s="142" t="s">
        <v>19</v>
      </c>
      <c r="D81" s="42" t="s">
        <v>20</v>
      </c>
      <c r="E81" s="21" t="s">
        <v>92</v>
      </c>
      <c r="F81" s="21" t="s">
        <v>93</v>
      </c>
      <c r="G81" s="47" t="s">
        <v>21</v>
      </c>
      <c r="H81" s="47" t="s">
        <v>86</v>
      </c>
      <c r="I81" s="282" t="s">
        <v>22</v>
      </c>
      <c r="J81" s="282" t="s">
        <v>87</v>
      </c>
      <c r="K81" s="47" t="s">
        <v>23</v>
      </c>
      <c r="L81" s="47" t="s">
        <v>88</v>
      </c>
      <c r="M81" s="47" t="s">
        <v>24</v>
      </c>
      <c r="N81" s="47" t="s">
        <v>89</v>
      </c>
      <c r="O81" s="47" t="s">
        <v>90</v>
      </c>
      <c r="P81" s="11" t="s">
        <v>84</v>
      </c>
    </row>
    <row r="82" spans="1:17" ht="45" x14ac:dyDescent="0.25">
      <c r="A82" s="536">
        <v>1</v>
      </c>
      <c r="B82" s="545" t="s">
        <v>16</v>
      </c>
      <c r="C82" s="545" t="s">
        <v>25</v>
      </c>
      <c r="D82" s="48" t="s">
        <v>40</v>
      </c>
      <c r="E82" s="48"/>
      <c r="F82" s="48"/>
      <c r="G82" s="37">
        <v>1</v>
      </c>
      <c r="H82" s="49">
        <v>1757000</v>
      </c>
      <c r="I82" s="316">
        <v>1</v>
      </c>
      <c r="J82" s="315">
        <v>1757000</v>
      </c>
      <c r="K82" s="47"/>
      <c r="L82" s="50"/>
      <c r="M82" s="47"/>
      <c r="N82" s="50"/>
      <c r="O82" s="26">
        <f t="shared" ref="O82:O94" si="18">G82+I82+K82+M82</f>
        <v>2</v>
      </c>
      <c r="P82" s="32">
        <f t="shared" ref="P82:P94" si="19">H82+J82+L82+N82</f>
        <v>3514000</v>
      </c>
    </row>
    <row r="83" spans="1:17" x14ac:dyDescent="0.25">
      <c r="A83" s="536"/>
      <c r="B83" s="545"/>
      <c r="C83" s="545"/>
      <c r="D83" s="51" t="s">
        <v>26</v>
      </c>
      <c r="E83" s="51"/>
      <c r="F83" s="51"/>
      <c r="G83" s="37">
        <v>1</v>
      </c>
      <c r="H83" s="49">
        <v>356217</v>
      </c>
      <c r="I83" s="282"/>
      <c r="J83" s="282"/>
      <c r="K83" s="47"/>
      <c r="L83" s="52"/>
      <c r="M83" s="47"/>
      <c r="N83" s="52"/>
      <c r="O83" s="26">
        <f t="shared" si="18"/>
        <v>1</v>
      </c>
      <c r="P83" s="32">
        <f t="shared" si="19"/>
        <v>356217</v>
      </c>
    </row>
    <row r="84" spans="1:17" ht="45" x14ac:dyDescent="0.25">
      <c r="A84" s="536"/>
      <c r="B84" s="545"/>
      <c r="C84" s="545"/>
      <c r="D84" s="53" t="s">
        <v>41</v>
      </c>
      <c r="E84" s="53"/>
      <c r="F84" s="53"/>
      <c r="G84" s="37">
        <v>1</v>
      </c>
      <c r="H84" s="49">
        <v>966001</v>
      </c>
      <c r="I84" s="316">
        <v>1</v>
      </c>
      <c r="J84" s="315">
        <v>966001</v>
      </c>
      <c r="K84" s="47"/>
      <c r="L84" s="54"/>
      <c r="M84" s="47"/>
      <c r="N84" s="54"/>
      <c r="O84" s="26">
        <f t="shared" si="18"/>
        <v>2</v>
      </c>
      <c r="P84" s="32">
        <f t="shared" si="19"/>
        <v>1932002</v>
      </c>
    </row>
    <row r="85" spans="1:17" ht="15" x14ac:dyDescent="0.25">
      <c r="A85" s="536"/>
      <c r="B85" s="545"/>
      <c r="C85" s="545"/>
      <c r="D85" s="53" t="s">
        <v>214</v>
      </c>
      <c r="E85" s="53"/>
      <c r="F85" s="53"/>
      <c r="G85" s="37"/>
      <c r="H85" s="49"/>
      <c r="I85" s="316">
        <v>1</v>
      </c>
      <c r="J85" s="315">
        <v>615400</v>
      </c>
      <c r="K85" s="47"/>
      <c r="L85" s="54"/>
      <c r="M85" s="47"/>
      <c r="N85" s="54"/>
      <c r="O85" s="26">
        <f t="shared" ref="O85" si="20">G85+I85+K85+M85</f>
        <v>1</v>
      </c>
      <c r="P85" s="32">
        <f t="shared" ref="P85" si="21">H85+J85+L85+N85</f>
        <v>615400</v>
      </c>
    </row>
    <row r="86" spans="1:17" x14ac:dyDescent="0.25">
      <c r="A86" s="537"/>
      <c r="B86" s="546"/>
      <c r="C86" s="546"/>
      <c r="D86" s="42" t="s">
        <v>27</v>
      </c>
      <c r="E86" s="42"/>
      <c r="F86" s="42"/>
      <c r="G86" s="55">
        <f>SUM(G82:G84)</f>
        <v>3</v>
      </c>
      <c r="H86" s="56">
        <f t="shared" ref="H86:N86" si="22">SUM(H82:H84)</f>
        <v>3079218</v>
      </c>
      <c r="I86" s="283">
        <f t="shared" si="22"/>
        <v>2</v>
      </c>
      <c r="J86" s="283">
        <f t="shared" si="22"/>
        <v>2723001</v>
      </c>
      <c r="K86" s="55">
        <f t="shared" si="22"/>
        <v>0</v>
      </c>
      <c r="L86" s="55">
        <f t="shared" si="22"/>
        <v>0</v>
      </c>
      <c r="M86" s="55">
        <f t="shared" si="22"/>
        <v>0</v>
      </c>
      <c r="N86" s="55">
        <f t="shared" si="22"/>
        <v>0</v>
      </c>
      <c r="O86" s="55">
        <f>SUM(O82:O85)</f>
        <v>6</v>
      </c>
      <c r="P86" s="55">
        <f>SUM(P82:P85)</f>
        <v>6417619</v>
      </c>
    </row>
    <row r="87" spans="1:17" ht="60" x14ac:dyDescent="0.25">
      <c r="A87" s="536">
        <v>2</v>
      </c>
      <c r="B87" s="545" t="s">
        <v>28</v>
      </c>
      <c r="C87" s="545" t="s">
        <v>25</v>
      </c>
      <c r="D87" s="30" t="s">
        <v>42</v>
      </c>
      <c r="E87" s="30"/>
      <c r="F87" s="30"/>
      <c r="G87" s="57">
        <v>1</v>
      </c>
      <c r="H87" s="49">
        <v>3538667</v>
      </c>
      <c r="I87" s="284"/>
      <c r="J87" s="285"/>
      <c r="K87" s="47"/>
      <c r="L87" s="47"/>
      <c r="M87" s="47"/>
      <c r="N87" s="47"/>
      <c r="O87" s="26">
        <f t="shared" ref="O87:P91" si="23">G87+I87+K87+M87</f>
        <v>1</v>
      </c>
      <c r="P87" s="32">
        <f t="shared" si="23"/>
        <v>3538667</v>
      </c>
    </row>
    <row r="88" spans="1:17" ht="45" x14ac:dyDescent="0.25">
      <c r="A88" s="536"/>
      <c r="B88" s="545"/>
      <c r="C88" s="545"/>
      <c r="D88" s="30" t="s">
        <v>43</v>
      </c>
      <c r="E88" s="30"/>
      <c r="F88" s="30"/>
      <c r="G88" s="57">
        <v>2</v>
      </c>
      <c r="H88" s="49">
        <v>1362000</v>
      </c>
      <c r="I88" s="314">
        <v>3</v>
      </c>
      <c r="J88" s="315">
        <v>798600</v>
      </c>
      <c r="K88" s="47"/>
      <c r="L88" s="47"/>
      <c r="M88" s="47"/>
      <c r="N88" s="47"/>
      <c r="O88" s="31">
        <f>G88+I88+K88+M88</f>
        <v>5</v>
      </c>
      <c r="P88" s="32">
        <f t="shared" si="23"/>
        <v>2160600</v>
      </c>
    </row>
    <row r="89" spans="1:17" ht="15" x14ac:dyDescent="0.25">
      <c r="A89" s="536"/>
      <c r="B89" s="545"/>
      <c r="C89" s="545"/>
      <c r="D89" s="30" t="s">
        <v>44</v>
      </c>
      <c r="E89" s="30"/>
      <c r="F89" s="30"/>
      <c r="G89" s="57">
        <v>5</v>
      </c>
      <c r="H89" s="49">
        <v>628500</v>
      </c>
      <c r="I89" s="314">
        <v>5</v>
      </c>
      <c r="J89" s="315">
        <v>628500</v>
      </c>
      <c r="K89" s="47"/>
      <c r="L89" s="47"/>
      <c r="M89" s="47"/>
      <c r="N89" s="47"/>
      <c r="O89" s="26">
        <f t="shared" si="23"/>
        <v>10</v>
      </c>
      <c r="P89" s="32">
        <f t="shared" si="23"/>
        <v>1257000</v>
      </c>
      <c r="Q89" s="13">
        <f>H89/G89</f>
        <v>125700</v>
      </c>
    </row>
    <row r="90" spans="1:17" ht="30" x14ac:dyDescent="0.25">
      <c r="A90" s="536"/>
      <c r="B90" s="545"/>
      <c r="C90" s="545"/>
      <c r="D90" s="59" t="s">
        <v>45</v>
      </c>
      <c r="E90" s="59"/>
      <c r="F90" s="59"/>
      <c r="G90" s="57">
        <v>1</v>
      </c>
      <c r="H90" s="49">
        <v>2776568</v>
      </c>
      <c r="I90" s="284"/>
      <c r="J90" s="285"/>
      <c r="K90" s="37"/>
      <c r="L90" s="58"/>
      <c r="M90" s="37"/>
      <c r="N90" s="58"/>
      <c r="O90" s="26">
        <f t="shared" si="23"/>
        <v>1</v>
      </c>
      <c r="P90" s="32">
        <f t="shared" si="23"/>
        <v>2776568</v>
      </c>
    </row>
    <row r="91" spans="1:17" ht="39.75" customHeight="1" x14ac:dyDescent="0.25">
      <c r="A91" s="536"/>
      <c r="B91" s="545"/>
      <c r="C91" s="545"/>
      <c r="D91" s="59" t="s">
        <v>46</v>
      </c>
      <c r="E91" s="59"/>
      <c r="F91" s="59"/>
      <c r="G91" s="57">
        <v>1</v>
      </c>
      <c r="H91" s="49">
        <v>1030000</v>
      </c>
      <c r="I91" s="314">
        <v>1</v>
      </c>
      <c r="J91" s="315">
        <v>1976461</v>
      </c>
      <c r="K91" s="37"/>
      <c r="L91" s="58"/>
      <c r="M91" s="37"/>
      <c r="N91" s="58"/>
      <c r="O91" s="26">
        <f t="shared" si="23"/>
        <v>2</v>
      </c>
      <c r="P91" s="32">
        <f t="shared" si="23"/>
        <v>3006461</v>
      </c>
    </row>
    <row r="92" spans="1:17" ht="60" x14ac:dyDescent="0.25">
      <c r="A92" s="536"/>
      <c r="B92" s="545"/>
      <c r="C92" s="545"/>
      <c r="D92" s="59" t="s">
        <v>211</v>
      </c>
      <c r="E92" s="59"/>
      <c r="F92" s="59"/>
      <c r="G92" s="57"/>
      <c r="H92" s="49"/>
      <c r="I92" s="314">
        <v>1</v>
      </c>
      <c r="J92" s="315">
        <v>30987574</v>
      </c>
      <c r="K92" s="37"/>
      <c r="L92" s="58"/>
      <c r="M92" s="37"/>
      <c r="N92" s="58"/>
      <c r="O92" s="26">
        <f t="shared" ref="O92" si="24">G92+I92+K92+M92</f>
        <v>1</v>
      </c>
      <c r="P92" s="32">
        <f t="shared" ref="P92" si="25">H92+J92+L92+N92</f>
        <v>30987574</v>
      </c>
    </row>
    <row r="93" spans="1:17" ht="18.75" customHeight="1" x14ac:dyDescent="0.25">
      <c r="A93" s="537"/>
      <c r="B93" s="546"/>
      <c r="C93" s="546"/>
      <c r="D93" s="60" t="s">
        <v>27</v>
      </c>
      <c r="E93" s="60"/>
      <c r="F93" s="60"/>
      <c r="G93" s="55">
        <f>SUM(G87:G91)</f>
        <v>10</v>
      </c>
      <c r="H93" s="56">
        <f t="shared" ref="H93:N93" si="26">SUM(H87:H91)</f>
        <v>9335735</v>
      </c>
      <c r="I93" s="283">
        <f>SUM(I87:I92)</f>
        <v>10</v>
      </c>
      <c r="J93" s="283">
        <f>SUM(J87:J92)</f>
        <v>34391135</v>
      </c>
      <c r="K93" s="55">
        <f t="shared" si="26"/>
        <v>0</v>
      </c>
      <c r="L93" s="55">
        <f t="shared" si="26"/>
        <v>0</v>
      </c>
      <c r="M93" s="55">
        <f t="shared" si="26"/>
        <v>0</v>
      </c>
      <c r="N93" s="55">
        <f t="shared" si="26"/>
        <v>0</v>
      </c>
      <c r="O93" s="55">
        <f>SUM(O87:O92)</f>
        <v>20</v>
      </c>
      <c r="P93" s="61">
        <f>SUM(P87:P92)</f>
        <v>43726870</v>
      </c>
    </row>
    <row r="94" spans="1:17" ht="60" x14ac:dyDescent="0.25">
      <c r="A94" s="542">
        <v>3</v>
      </c>
      <c r="B94" s="544" t="s">
        <v>94</v>
      </c>
      <c r="C94" s="547" t="s">
        <v>91</v>
      </c>
      <c r="D94" s="62" t="s">
        <v>63</v>
      </c>
      <c r="E94" s="62"/>
      <c r="F94" s="62"/>
      <c r="G94" s="26">
        <v>2</v>
      </c>
      <c r="H94" s="32">
        <v>4000000</v>
      </c>
      <c r="I94" s="282"/>
      <c r="J94" s="282"/>
      <c r="K94" s="47"/>
      <c r="L94" s="47"/>
      <c r="M94" s="47"/>
      <c r="N94" s="47"/>
      <c r="O94" s="26">
        <f t="shared" si="18"/>
        <v>2</v>
      </c>
      <c r="P94" s="32">
        <f t="shared" si="19"/>
        <v>4000000</v>
      </c>
    </row>
    <row r="95" spans="1:17" x14ac:dyDescent="0.25">
      <c r="A95" s="536"/>
      <c r="B95" s="545"/>
      <c r="C95" s="545"/>
      <c r="D95" s="62" t="s">
        <v>64</v>
      </c>
      <c r="E95" s="62"/>
      <c r="F95" s="62"/>
      <c r="G95" s="37">
        <v>2</v>
      </c>
      <c r="H95" s="49">
        <v>246667</v>
      </c>
      <c r="I95" s="286"/>
      <c r="J95" s="287"/>
      <c r="K95" s="37"/>
      <c r="L95" s="49"/>
      <c r="M95" s="37"/>
      <c r="N95" s="49"/>
      <c r="O95" s="26">
        <f>G95+I95+K95+M95</f>
        <v>2</v>
      </c>
      <c r="P95" s="32">
        <f>H95+J95+L95+N95</f>
        <v>246667</v>
      </c>
    </row>
    <row r="96" spans="1:17" x14ac:dyDescent="0.25">
      <c r="A96" s="536"/>
      <c r="B96" s="545"/>
      <c r="C96" s="545"/>
      <c r="D96" s="62" t="s">
        <v>212</v>
      </c>
      <c r="E96" s="62"/>
      <c r="F96" s="62"/>
      <c r="G96" s="37"/>
      <c r="H96" s="49"/>
      <c r="I96" s="312">
        <v>1</v>
      </c>
      <c r="J96" s="303">
        <v>157232</v>
      </c>
      <c r="K96" s="37"/>
      <c r="L96" s="49"/>
      <c r="M96" s="37"/>
      <c r="N96" s="49"/>
      <c r="O96" s="26">
        <f t="shared" ref="O96:O97" si="27">G96+I96+K96+M96</f>
        <v>1</v>
      </c>
      <c r="P96" s="32">
        <f t="shared" ref="P96:P97" si="28">H96+J96+L96+N96</f>
        <v>157232</v>
      </c>
      <c r="Q96" s="313" t="s">
        <v>80</v>
      </c>
    </row>
    <row r="97" spans="1:16" ht="45" x14ac:dyDescent="0.25">
      <c r="A97" s="536"/>
      <c r="B97" s="545"/>
      <c r="C97" s="545"/>
      <c r="D97" s="62" t="s">
        <v>213</v>
      </c>
      <c r="E97" s="62"/>
      <c r="F97" s="62"/>
      <c r="G97" s="37"/>
      <c r="H97" s="49"/>
      <c r="I97" s="286">
        <v>1</v>
      </c>
      <c r="J97" s="287">
        <v>3164137</v>
      </c>
      <c r="K97" s="37"/>
      <c r="L97" s="49"/>
      <c r="M97" s="37"/>
      <c r="N97" s="49"/>
      <c r="O97" s="26">
        <f t="shared" si="27"/>
        <v>1</v>
      </c>
      <c r="P97" s="32">
        <f t="shared" si="28"/>
        <v>3164137</v>
      </c>
    </row>
    <row r="98" spans="1:16" x14ac:dyDescent="0.25">
      <c r="A98" s="537"/>
      <c r="B98" s="546"/>
      <c r="C98" s="546"/>
      <c r="D98" s="42" t="s">
        <v>27</v>
      </c>
      <c r="E98" s="42"/>
      <c r="F98" s="42"/>
      <c r="G98" s="55">
        <f>SUM(G94:G95)</f>
        <v>4</v>
      </c>
      <c r="H98" s="56">
        <f>SUM(H94:H95)</f>
        <v>4246667</v>
      </c>
      <c r="I98" s="283">
        <f>SUM(I94:I97)</f>
        <v>2</v>
      </c>
      <c r="J98" s="288">
        <f>SUM(J94:J97)</f>
        <v>3321369</v>
      </c>
      <c r="K98" s="55">
        <f>SUM(K94:K95)</f>
        <v>0</v>
      </c>
      <c r="L98" s="56">
        <f>SUM(L94:L95)</f>
        <v>0</v>
      </c>
      <c r="M98" s="55">
        <f>SUM(M94:M95)</f>
        <v>0</v>
      </c>
      <c r="N98" s="56">
        <f>SUM(N94:N95)</f>
        <v>0</v>
      </c>
      <c r="O98" s="55">
        <f>SUM(O94:O97)</f>
        <v>6</v>
      </c>
      <c r="P98" s="56">
        <f>SUM(P94:P97)</f>
        <v>7568036</v>
      </c>
    </row>
    <row r="99" spans="1:16" ht="26.25" customHeight="1" x14ac:dyDescent="0.25">
      <c r="A99" s="559">
        <v>4</v>
      </c>
      <c r="B99" s="564" t="s">
        <v>30</v>
      </c>
      <c r="C99" s="534" t="s">
        <v>25</v>
      </c>
      <c r="D99" s="41" t="s">
        <v>29</v>
      </c>
      <c r="E99" s="41"/>
      <c r="F99" s="41"/>
      <c r="G99" s="37">
        <v>10</v>
      </c>
      <c r="H99" s="49">
        <v>1032660</v>
      </c>
      <c r="I99" s="289"/>
      <c r="J99" s="289"/>
      <c r="K99" s="64"/>
      <c r="L99" s="65"/>
      <c r="M99" s="65"/>
      <c r="N99" s="65"/>
      <c r="O99" s="26">
        <f t="shared" ref="O99:P101" si="29">G99+I99+K99+M99</f>
        <v>10</v>
      </c>
      <c r="P99" s="32">
        <f t="shared" si="29"/>
        <v>1032660</v>
      </c>
    </row>
    <row r="100" spans="1:16" ht="28.5" customHeight="1" x14ac:dyDescent="0.25">
      <c r="A100" s="559"/>
      <c r="B100" s="564"/>
      <c r="C100" s="534"/>
      <c r="D100" s="42" t="s">
        <v>27</v>
      </c>
      <c r="E100" s="42"/>
      <c r="F100" s="42"/>
      <c r="G100" s="47">
        <f t="shared" ref="G100:P100" si="30">SUM(G99:G99)</f>
        <v>10</v>
      </c>
      <c r="H100" s="56">
        <f t="shared" si="30"/>
        <v>1032660</v>
      </c>
      <c r="I100" s="282">
        <f t="shared" si="30"/>
        <v>0</v>
      </c>
      <c r="J100" s="283">
        <f t="shared" si="30"/>
        <v>0</v>
      </c>
      <c r="K100" s="47">
        <f t="shared" si="30"/>
        <v>0</v>
      </c>
      <c r="L100" s="55">
        <f t="shared" si="30"/>
        <v>0</v>
      </c>
      <c r="M100" s="47">
        <f t="shared" si="30"/>
        <v>0</v>
      </c>
      <c r="N100" s="55">
        <f t="shared" si="30"/>
        <v>0</v>
      </c>
      <c r="O100" s="47">
        <f t="shared" si="30"/>
        <v>10</v>
      </c>
      <c r="P100" s="29">
        <f t="shared" si="30"/>
        <v>1032660</v>
      </c>
    </row>
    <row r="101" spans="1:16" ht="105" x14ac:dyDescent="0.25">
      <c r="A101" s="542">
        <v>5</v>
      </c>
      <c r="B101" s="544" t="s">
        <v>12</v>
      </c>
      <c r="C101" s="544" t="s">
        <v>25</v>
      </c>
      <c r="D101" s="66" t="s">
        <v>65</v>
      </c>
      <c r="E101" s="66"/>
      <c r="F101" s="66"/>
      <c r="G101" s="67">
        <v>1</v>
      </c>
      <c r="H101" s="68">
        <v>9900000</v>
      </c>
      <c r="I101" s="290"/>
      <c r="J101" s="291"/>
      <c r="K101" s="69"/>
      <c r="L101" s="70"/>
      <c r="M101" s="69"/>
      <c r="N101" s="70"/>
      <c r="O101" s="67">
        <f>G101+I101+K101+M101</f>
        <v>1</v>
      </c>
      <c r="P101" s="68">
        <f t="shared" si="29"/>
        <v>9900000</v>
      </c>
    </row>
    <row r="102" spans="1:16" x14ac:dyDescent="0.25">
      <c r="A102" s="536"/>
      <c r="B102" s="545"/>
      <c r="C102" s="545"/>
      <c r="D102" s="6" t="s">
        <v>47</v>
      </c>
      <c r="E102" s="117"/>
      <c r="F102" s="117"/>
      <c r="G102" s="71">
        <v>1</v>
      </c>
      <c r="H102" s="9">
        <v>833256</v>
      </c>
      <c r="I102" s="292"/>
      <c r="J102" s="293"/>
      <c r="K102" s="74"/>
      <c r="L102" s="73"/>
      <c r="M102" s="74"/>
      <c r="N102" s="73"/>
      <c r="O102" s="67">
        <f t="shared" ref="O102:O107" si="31">G102+I102+K102+M102</f>
        <v>1</v>
      </c>
      <c r="P102" s="68">
        <f t="shared" ref="P102:P107" si="32">H102+J102+L102+N102</f>
        <v>833256</v>
      </c>
    </row>
    <row r="103" spans="1:16" x14ac:dyDescent="0.25">
      <c r="A103" s="536"/>
      <c r="B103" s="545"/>
      <c r="C103" s="545"/>
      <c r="D103" s="6" t="s">
        <v>48</v>
      </c>
      <c r="E103" s="117"/>
      <c r="F103" s="117"/>
      <c r="G103" s="71">
        <v>1</v>
      </c>
      <c r="H103" s="9">
        <v>689192</v>
      </c>
      <c r="I103" s="292"/>
      <c r="J103" s="293"/>
      <c r="K103" s="74"/>
      <c r="L103" s="73"/>
      <c r="M103" s="74"/>
      <c r="N103" s="73"/>
      <c r="O103" s="67">
        <f t="shared" si="31"/>
        <v>1</v>
      </c>
      <c r="P103" s="68">
        <f t="shared" si="32"/>
        <v>689192</v>
      </c>
    </row>
    <row r="104" spans="1:16" x14ac:dyDescent="0.25">
      <c r="A104" s="536"/>
      <c r="B104" s="545"/>
      <c r="C104" s="545"/>
      <c r="D104" s="10" t="s">
        <v>66</v>
      </c>
      <c r="E104" s="118"/>
      <c r="F104" s="118"/>
      <c r="G104" s="71">
        <v>1</v>
      </c>
      <c r="H104" s="9">
        <v>244966</v>
      </c>
      <c r="I104" s="292"/>
      <c r="J104" s="293"/>
      <c r="K104" s="74"/>
      <c r="L104" s="73"/>
      <c r="M104" s="75"/>
      <c r="N104" s="75"/>
      <c r="O104" s="67">
        <f t="shared" si="31"/>
        <v>1</v>
      </c>
      <c r="P104" s="68">
        <f t="shared" si="32"/>
        <v>244966</v>
      </c>
    </row>
    <row r="105" spans="1:16" x14ac:dyDescent="0.25">
      <c r="A105" s="536"/>
      <c r="B105" s="545"/>
      <c r="C105" s="545"/>
      <c r="D105" s="10" t="s">
        <v>67</v>
      </c>
      <c r="E105" s="118"/>
      <c r="F105" s="118"/>
      <c r="G105" s="71">
        <v>1</v>
      </c>
      <c r="H105" s="9">
        <v>205167</v>
      </c>
      <c r="I105" s="292"/>
      <c r="J105" s="293"/>
      <c r="K105" s="74"/>
      <c r="L105" s="73"/>
      <c r="M105" s="75"/>
      <c r="N105" s="75"/>
      <c r="O105" s="67">
        <f t="shared" si="31"/>
        <v>1</v>
      </c>
      <c r="P105" s="68">
        <f t="shared" si="32"/>
        <v>205167</v>
      </c>
    </row>
    <row r="106" spans="1:16" ht="30" x14ac:dyDescent="0.25">
      <c r="A106" s="536"/>
      <c r="B106" s="545"/>
      <c r="C106" s="545"/>
      <c r="D106" s="6" t="s">
        <v>49</v>
      </c>
      <c r="E106" s="117"/>
      <c r="F106" s="117"/>
      <c r="G106" s="71">
        <v>1</v>
      </c>
      <c r="H106" s="9">
        <v>1877363</v>
      </c>
      <c r="I106" s="294"/>
      <c r="J106" s="295"/>
      <c r="K106" s="78"/>
      <c r="L106" s="77"/>
      <c r="M106" s="78"/>
      <c r="N106" s="77"/>
      <c r="O106" s="67">
        <f t="shared" si="31"/>
        <v>1</v>
      </c>
      <c r="P106" s="68">
        <f t="shared" si="32"/>
        <v>1877363</v>
      </c>
    </row>
    <row r="107" spans="1:16" x14ac:dyDescent="0.25">
      <c r="A107" s="536"/>
      <c r="B107" s="545"/>
      <c r="C107" s="545"/>
      <c r="D107" s="6" t="s">
        <v>50</v>
      </c>
      <c r="E107" s="117"/>
      <c r="F107" s="117"/>
      <c r="G107" s="71">
        <v>1</v>
      </c>
      <c r="H107" s="9">
        <v>4602384</v>
      </c>
      <c r="I107" s="294"/>
      <c r="J107" s="295"/>
      <c r="K107" s="78"/>
      <c r="L107" s="77"/>
      <c r="M107" s="78"/>
      <c r="N107" s="7"/>
      <c r="O107" s="67">
        <f t="shared" si="31"/>
        <v>1</v>
      </c>
      <c r="P107" s="68">
        <f t="shared" si="32"/>
        <v>4602384</v>
      </c>
    </row>
    <row r="108" spans="1:16" ht="60" x14ac:dyDescent="0.25">
      <c r="A108" s="536"/>
      <c r="B108" s="545"/>
      <c r="C108" s="545"/>
      <c r="D108" s="323" t="s">
        <v>215</v>
      </c>
      <c r="E108" s="117"/>
      <c r="F108" s="117"/>
      <c r="G108" s="71"/>
      <c r="H108" s="9"/>
      <c r="I108" s="294">
        <v>1</v>
      </c>
      <c r="J108" s="318">
        <v>8836638</v>
      </c>
      <c r="K108" s="78"/>
      <c r="L108" s="77"/>
      <c r="M108" s="78"/>
      <c r="N108" s="317"/>
      <c r="O108" s="67">
        <f t="shared" ref="O108:O110" si="33">G108+I108+K108+M108</f>
        <v>1</v>
      </c>
      <c r="P108" s="68">
        <f t="shared" ref="P108:P110" si="34">H108+J108+L108+N108</f>
        <v>8836638</v>
      </c>
    </row>
    <row r="109" spans="1:16" ht="45" x14ac:dyDescent="0.25">
      <c r="A109" s="536"/>
      <c r="B109" s="545"/>
      <c r="C109" s="545"/>
      <c r="D109" s="323" t="s">
        <v>216</v>
      </c>
      <c r="E109" s="117"/>
      <c r="F109" s="117"/>
      <c r="G109" s="71"/>
      <c r="H109" s="9"/>
      <c r="I109" s="294">
        <v>1</v>
      </c>
      <c r="J109" s="318">
        <v>4000354</v>
      </c>
      <c r="K109" s="78"/>
      <c r="L109" s="77"/>
      <c r="M109" s="78"/>
      <c r="N109" s="317"/>
      <c r="O109" s="67">
        <f t="shared" si="33"/>
        <v>1</v>
      </c>
      <c r="P109" s="68">
        <f t="shared" si="34"/>
        <v>4000354</v>
      </c>
    </row>
    <row r="110" spans="1:16" ht="30" x14ac:dyDescent="0.25">
      <c r="A110" s="536"/>
      <c r="B110" s="545"/>
      <c r="C110" s="545"/>
      <c r="D110" s="323" t="s">
        <v>217</v>
      </c>
      <c r="E110" s="117"/>
      <c r="F110" s="117"/>
      <c r="G110" s="71"/>
      <c r="H110" s="9"/>
      <c r="I110" s="294">
        <v>1</v>
      </c>
      <c r="J110" s="318">
        <v>11535921</v>
      </c>
      <c r="K110" s="78"/>
      <c r="L110" s="77"/>
      <c r="M110" s="78"/>
      <c r="N110" s="317"/>
      <c r="O110" s="67">
        <f t="shared" si="33"/>
        <v>1</v>
      </c>
      <c r="P110" s="68">
        <f t="shared" si="34"/>
        <v>11535921</v>
      </c>
    </row>
    <row r="111" spans="1:16" x14ac:dyDescent="0.25">
      <c r="A111" s="537"/>
      <c r="B111" s="546"/>
      <c r="C111" s="546"/>
      <c r="D111" s="42" t="s">
        <v>27</v>
      </c>
      <c r="E111" s="119"/>
      <c r="F111" s="119"/>
      <c r="G111" s="79">
        <f>SUM(G101:G107)</f>
        <v>7</v>
      </c>
      <c r="H111" s="56">
        <f t="shared" ref="H111:N111" si="35">SUM(H101:H107)</f>
        <v>18352328</v>
      </c>
      <c r="I111" s="296">
        <f>SUM(I108:I110)</f>
        <v>3</v>
      </c>
      <c r="J111" s="319">
        <f>SUM(J108:J110)</f>
        <v>24372913</v>
      </c>
      <c r="K111" s="79">
        <f t="shared" si="35"/>
        <v>0</v>
      </c>
      <c r="L111" s="79">
        <f t="shared" si="35"/>
        <v>0</v>
      </c>
      <c r="M111" s="79">
        <f t="shared" si="35"/>
        <v>0</v>
      </c>
      <c r="N111" s="79">
        <f t="shared" si="35"/>
        <v>0</v>
      </c>
      <c r="O111" s="80">
        <f>SUM(O101:O110)</f>
        <v>10</v>
      </c>
      <c r="P111" s="56">
        <f>SUM(P101:P110)</f>
        <v>42725241</v>
      </c>
    </row>
    <row r="112" spans="1:16" ht="52.5" customHeight="1" x14ac:dyDescent="0.25">
      <c r="A112" s="559">
        <v>6</v>
      </c>
      <c r="B112" s="561" t="s">
        <v>14</v>
      </c>
      <c r="C112" s="534" t="s">
        <v>25</v>
      </c>
      <c r="D112" s="81" t="s">
        <v>69</v>
      </c>
      <c r="E112" s="81"/>
      <c r="F112" s="81"/>
      <c r="G112" s="37">
        <v>3</v>
      </c>
      <c r="H112" s="49">
        <v>649689</v>
      </c>
      <c r="I112" s="316">
        <v>1</v>
      </c>
      <c r="J112" s="315">
        <v>1380288</v>
      </c>
      <c r="K112" s="64"/>
      <c r="L112" s="65"/>
      <c r="M112" s="65"/>
      <c r="N112" s="65"/>
      <c r="O112" s="26">
        <f t="shared" ref="O112:P118" si="36">G112+I112+K112+M112</f>
        <v>4</v>
      </c>
      <c r="P112" s="32">
        <f t="shared" si="36"/>
        <v>2029977</v>
      </c>
    </row>
    <row r="113" spans="1:17" ht="31.5" customHeight="1" x14ac:dyDescent="0.25">
      <c r="A113" s="559"/>
      <c r="B113" s="561"/>
      <c r="C113" s="563"/>
      <c r="D113" s="81" t="s">
        <v>70</v>
      </c>
      <c r="E113" s="120"/>
      <c r="F113" s="120"/>
      <c r="G113" s="82">
        <v>1</v>
      </c>
      <c r="H113" s="49">
        <v>1026667</v>
      </c>
      <c r="I113" s="340">
        <v>1</v>
      </c>
      <c r="J113" s="315">
        <v>1026667</v>
      </c>
      <c r="K113" s="64"/>
      <c r="L113" s="65"/>
      <c r="M113" s="65"/>
      <c r="N113" s="65"/>
      <c r="O113" s="26">
        <f t="shared" si="36"/>
        <v>2</v>
      </c>
      <c r="P113" s="32">
        <f t="shared" si="36"/>
        <v>2053334</v>
      </c>
    </row>
    <row r="114" spans="1:17" ht="31.5" customHeight="1" x14ac:dyDescent="0.25">
      <c r="A114" s="559"/>
      <c r="B114" s="561"/>
      <c r="C114" s="563"/>
      <c r="D114" s="81" t="s">
        <v>70</v>
      </c>
      <c r="E114" s="120"/>
      <c r="F114" s="120"/>
      <c r="G114" s="82"/>
      <c r="H114" s="49"/>
      <c r="I114" s="340">
        <v>1</v>
      </c>
      <c r="J114" s="315">
        <v>616667</v>
      </c>
      <c r="K114" s="64"/>
      <c r="L114" s="65"/>
      <c r="M114" s="65"/>
      <c r="N114" s="65"/>
      <c r="O114" s="26">
        <f t="shared" ref="O114" si="37">G114+I114+K114+M114</f>
        <v>1</v>
      </c>
      <c r="P114" s="32">
        <f t="shared" ref="P114" si="38">H114+J114+L114+N114</f>
        <v>616667</v>
      </c>
    </row>
    <row r="115" spans="1:17" ht="31.5" customHeight="1" x14ac:dyDescent="0.25">
      <c r="A115" s="559"/>
      <c r="B115" s="561"/>
      <c r="C115" s="563"/>
      <c r="D115" s="41" t="s">
        <v>71</v>
      </c>
      <c r="E115" s="121"/>
      <c r="F115" s="121"/>
      <c r="G115" s="82">
        <v>1</v>
      </c>
      <c r="H115" s="49">
        <v>1692017</v>
      </c>
      <c r="I115" s="340">
        <v>1</v>
      </c>
      <c r="J115" s="315">
        <v>1691017</v>
      </c>
      <c r="K115" s="64"/>
      <c r="L115" s="65"/>
      <c r="M115" s="65"/>
      <c r="N115" s="65"/>
      <c r="O115" s="26">
        <f t="shared" si="36"/>
        <v>2</v>
      </c>
      <c r="P115" s="32">
        <f t="shared" si="36"/>
        <v>3383034</v>
      </c>
    </row>
    <row r="116" spans="1:17" x14ac:dyDescent="0.25">
      <c r="A116" s="559"/>
      <c r="B116" s="561"/>
      <c r="C116" s="563"/>
      <c r="D116" s="41" t="s">
        <v>72</v>
      </c>
      <c r="E116" s="121"/>
      <c r="F116" s="121"/>
      <c r="G116" s="82">
        <v>1</v>
      </c>
      <c r="H116" s="49">
        <v>3700000</v>
      </c>
      <c r="I116" s="286"/>
      <c r="J116" s="284"/>
      <c r="K116" s="64"/>
      <c r="L116" s="65"/>
      <c r="M116" s="65"/>
      <c r="N116" s="65"/>
      <c r="O116" s="26">
        <f t="shared" si="36"/>
        <v>1</v>
      </c>
      <c r="P116" s="32">
        <f t="shared" si="36"/>
        <v>3700000</v>
      </c>
    </row>
    <row r="117" spans="1:17" ht="31.5" customHeight="1" x14ac:dyDescent="0.25">
      <c r="A117" s="559"/>
      <c r="B117" s="561"/>
      <c r="C117" s="563"/>
      <c r="D117" s="41" t="s">
        <v>73</v>
      </c>
      <c r="E117" s="121"/>
      <c r="F117" s="121"/>
      <c r="G117" s="82">
        <v>1</v>
      </c>
      <c r="H117" s="49">
        <v>9805086</v>
      </c>
      <c r="I117" s="286"/>
      <c r="J117" s="284"/>
      <c r="K117" s="64"/>
      <c r="L117" s="65"/>
      <c r="M117" s="65"/>
      <c r="N117" s="65"/>
      <c r="O117" s="26">
        <f t="shared" si="36"/>
        <v>1</v>
      </c>
      <c r="P117" s="32">
        <f t="shared" si="36"/>
        <v>9805086</v>
      </c>
    </row>
    <row r="118" spans="1:17" x14ac:dyDescent="0.25">
      <c r="A118" s="559"/>
      <c r="B118" s="561"/>
      <c r="C118" s="563"/>
      <c r="D118" s="41" t="s">
        <v>74</v>
      </c>
      <c r="E118" s="121"/>
      <c r="F118" s="121"/>
      <c r="G118" s="82">
        <v>1</v>
      </c>
      <c r="H118" s="49">
        <v>256600</v>
      </c>
      <c r="I118" s="286"/>
      <c r="J118" s="284"/>
      <c r="K118" s="64"/>
      <c r="L118" s="65"/>
      <c r="M118" s="65"/>
      <c r="N118" s="65"/>
      <c r="O118" s="26">
        <f t="shared" si="36"/>
        <v>1</v>
      </c>
      <c r="P118" s="32">
        <f t="shared" si="36"/>
        <v>256600</v>
      </c>
    </row>
    <row r="119" spans="1:17" ht="63" x14ac:dyDescent="0.25">
      <c r="A119" s="559"/>
      <c r="B119" s="561"/>
      <c r="C119" s="563"/>
      <c r="D119" s="321" t="s">
        <v>218</v>
      </c>
      <c r="E119" s="320"/>
      <c r="F119" s="320"/>
      <c r="G119" s="82"/>
      <c r="H119" s="49"/>
      <c r="I119" s="286">
        <v>1</v>
      </c>
      <c r="J119" s="315">
        <v>1059724</v>
      </c>
      <c r="K119" s="64"/>
      <c r="L119" s="65"/>
      <c r="M119" s="65"/>
      <c r="N119" s="65"/>
      <c r="O119" s="26">
        <f t="shared" ref="O119:O120" si="39">G119+I119+K119+M119</f>
        <v>1</v>
      </c>
      <c r="P119" s="32">
        <f t="shared" ref="P119:P120" si="40">H119+J119+L119+N119</f>
        <v>1059724</v>
      </c>
    </row>
    <row r="120" spans="1:17" x14ac:dyDescent="0.25">
      <c r="A120" s="559"/>
      <c r="B120" s="561"/>
      <c r="C120" s="563"/>
      <c r="D120" s="321" t="s">
        <v>219</v>
      </c>
      <c r="E120" s="320"/>
      <c r="F120" s="320"/>
      <c r="G120" s="82"/>
      <c r="H120" s="49"/>
      <c r="I120" s="286">
        <v>1</v>
      </c>
      <c r="J120" s="315">
        <v>531600</v>
      </c>
      <c r="K120" s="64"/>
      <c r="L120" s="65"/>
      <c r="M120" s="65"/>
      <c r="N120" s="65"/>
      <c r="O120" s="26">
        <f t="shared" si="39"/>
        <v>1</v>
      </c>
      <c r="P120" s="32">
        <f t="shared" si="40"/>
        <v>531600</v>
      </c>
    </row>
    <row r="121" spans="1:17" x14ac:dyDescent="0.25">
      <c r="A121" s="560"/>
      <c r="B121" s="562"/>
      <c r="C121" s="535"/>
      <c r="D121" s="83" t="s">
        <v>27</v>
      </c>
      <c r="E121" s="83"/>
      <c r="F121" s="83"/>
      <c r="G121" s="47">
        <f>SUM(G112:G118)</f>
        <v>8</v>
      </c>
      <c r="H121" s="56">
        <f>SUM(H112:H118)</f>
        <v>17130059</v>
      </c>
      <c r="I121" s="282">
        <f>SUM(I112:I120)</f>
        <v>6</v>
      </c>
      <c r="J121" s="288">
        <f>SUM(J112:J120)</f>
        <v>6305963</v>
      </c>
      <c r="K121" s="47">
        <f t="shared" ref="K121:N121" si="41">SUM(K112:K118)</f>
        <v>0</v>
      </c>
      <c r="L121" s="56">
        <f t="shared" si="41"/>
        <v>0</v>
      </c>
      <c r="M121" s="47">
        <f t="shared" si="41"/>
        <v>0</v>
      </c>
      <c r="N121" s="56">
        <f t="shared" si="41"/>
        <v>0</v>
      </c>
      <c r="O121" s="47">
        <f>SUM(O112:O120)</f>
        <v>14</v>
      </c>
      <c r="P121" s="56">
        <f>SUM(P112:P120)</f>
        <v>23436022</v>
      </c>
    </row>
    <row r="122" spans="1:17" ht="30" x14ac:dyDescent="0.25">
      <c r="A122" s="536">
        <v>7</v>
      </c>
      <c r="B122" s="532" t="s">
        <v>31</v>
      </c>
      <c r="C122" s="534" t="s">
        <v>25</v>
      </c>
      <c r="D122" s="30" t="s">
        <v>75</v>
      </c>
      <c r="E122" s="122"/>
      <c r="F122" s="122"/>
      <c r="G122" s="84">
        <v>1</v>
      </c>
      <c r="H122" s="85">
        <v>3500000</v>
      </c>
      <c r="I122" s="297"/>
      <c r="J122" s="297"/>
      <c r="K122" s="84"/>
      <c r="L122" s="57"/>
      <c r="M122" s="87"/>
      <c r="N122" s="87"/>
      <c r="O122" s="26">
        <f>G122+I122+K122+M122</f>
        <v>1</v>
      </c>
      <c r="P122" s="32">
        <f>H122+J122+L122+N122</f>
        <v>3500000</v>
      </c>
    </row>
    <row r="123" spans="1:17" x14ac:dyDescent="0.25">
      <c r="A123" s="536"/>
      <c r="B123" s="532"/>
      <c r="C123" s="534"/>
      <c r="D123" s="241" t="s">
        <v>221</v>
      </c>
      <c r="E123" s="244"/>
      <c r="F123" s="244"/>
      <c r="G123" s="84"/>
      <c r="H123" s="85"/>
      <c r="I123" s="298">
        <v>3</v>
      </c>
      <c r="J123" s="298">
        <v>1996000</v>
      </c>
      <c r="K123" s="84"/>
      <c r="L123" s="87"/>
      <c r="M123" s="87"/>
      <c r="N123" s="87"/>
      <c r="O123" s="26">
        <f t="shared" ref="O123:O124" si="42">G123+I123+K123+M123</f>
        <v>3</v>
      </c>
      <c r="P123" s="32">
        <f t="shared" ref="P123:P124" si="43">H123+J123+L123+N123</f>
        <v>1996000</v>
      </c>
      <c r="Q123" s="13">
        <f>J123/I123</f>
        <v>665333.33333333337</v>
      </c>
    </row>
    <row r="124" spans="1:17" x14ac:dyDescent="0.25">
      <c r="A124" s="536"/>
      <c r="B124" s="532"/>
      <c r="C124" s="534"/>
      <c r="D124" s="241" t="s">
        <v>222</v>
      </c>
      <c r="E124" s="244"/>
      <c r="F124" s="244"/>
      <c r="G124" s="84"/>
      <c r="H124" s="85"/>
      <c r="I124" s="298">
        <v>3</v>
      </c>
      <c r="J124" s="298">
        <v>1830000</v>
      </c>
      <c r="K124" s="84"/>
      <c r="L124" s="87"/>
      <c r="M124" s="87"/>
      <c r="N124" s="87"/>
      <c r="O124" s="26">
        <f t="shared" si="42"/>
        <v>3</v>
      </c>
      <c r="P124" s="32">
        <f t="shared" si="43"/>
        <v>1830000</v>
      </c>
      <c r="Q124" s="13">
        <f>J124/I124</f>
        <v>610000</v>
      </c>
    </row>
    <row r="125" spans="1:17" x14ac:dyDescent="0.25">
      <c r="A125" s="537"/>
      <c r="B125" s="533"/>
      <c r="C125" s="535"/>
      <c r="D125" s="42" t="s">
        <v>27</v>
      </c>
      <c r="E125" s="119"/>
      <c r="F125" s="119"/>
      <c r="G125" s="79">
        <f>SUM(G122:G122)</f>
        <v>1</v>
      </c>
      <c r="H125" s="56">
        <f t="shared" ref="H125:N125" si="44">SUM(H122:H122)</f>
        <v>3500000</v>
      </c>
      <c r="I125" s="296">
        <f>SUM(I123:I124)</f>
        <v>6</v>
      </c>
      <c r="J125" s="296">
        <f>SUM(J123:J124)</f>
        <v>3826000</v>
      </c>
      <c r="K125" s="79">
        <f t="shared" si="44"/>
        <v>0</v>
      </c>
      <c r="L125" s="79">
        <f t="shared" si="44"/>
        <v>0</v>
      </c>
      <c r="M125" s="79">
        <f t="shared" si="44"/>
        <v>0</v>
      </c>
      <c r="N125" s="79">
        <f t="shared" si="44"/>
        <v>0</v>
      </c>
      <c r="O125" s="79">
        <f>SUM(O122:O124)</f>
        <v>7</v>
      </c>
      <c r="P125" s="56">
        <f>SUM(P122:P124)</f>
        <v>7326000</v>
      </c>
    </row>
    <row r="126" spans="1:17" x14ac:dyDescent="0.25">
      <c r="A126" s="536">
        <v>8</v>
      </c>
      <c r="B126" s="532" t="s">
        <v>51</v>
      </c>
      <c r="C126" s="534" t="s">
        <v>25</v>
      </c>
      <c r="D126" s="88" t="s">
        <v>52</v>
      </c>
      <c r="E126" s="123"/>
      <c r="F126" s="123"/>
      <c r="G126" s="84">
        <v>1</v>
      </c>
      <c r="H126" s="85">
        <v>1741758</v>
      </c>
      <c r="I126" s="298"/>
      <c r="J126" s="299"/>
      <c r="K126" s="84"/>
      <c r="L126" s="35"/>
      <c r="M126" s="84"/>
      <c r="N126" s="35"/>
      <c r="O126" s="26">
        <f t="shared" ref="O126:P130" si="45">G126+I126+K126+M126</f>
        <v>1</v>
      </c>
      <c r="P126" s="32">
        <f t="shared" si="45"/>
        <v>1741758</v>
      </c>
    </row>
    <row r="127" spans="1:17" x14ac:dyDescent="0.25">
      <c r="A127" s="536"/>
      <c r="B127" s="532"/>
      <c r="C127" s="534"/>
      <c r="D127" s="88" t="s">
        <v>53</v>
      </c>
      <c r="E127" s="123"/>
      <c r="F127" s="123"/>
      <c r="G127" s="84">
        <v>1</v>
      </c>
      <c r="H127" s="85">
        <v>1116943</v>
      </c>
      <c r="I127" s="298"/>
      <c r="J127" s="299"/>
      <c r="K127" s="84"/>
      <c r="L127" s="35"/>
      <c r="M127" s="84"/>
      <c r="N127" s="35"/>
      <c r="O127" s="26">
        <f t="shared" si="45"/>
        <v>1</v>
      </c>
      <c r="P127" s="32">
        <f t="shared" si="45"/>
        <v>1116943</v>
      </c>
    </row>
    <row r="128" spans="1:17" x14ac:dyDescent="0.25">
      <c r="A128" s="536"/>
      <c r="B128" s="532"/>
      <c r="C128" s="534"/>
      <c r="D128" s="88" t="s">
        <v>54</v>
      </c>
      <c r="E128" s="123"/>
      <c r="F128" s="123"/>
      <c r="G128" s="84">
        <v>1</v>
      </c>
      <c r="H128" s="85">
        <v>217056</v>
      </c>
      <c r="I128" s="298"/>
      <c r="J128" s="299"/>
      <c r="K128" s="84"/>
      <c r="L128" s="35"/>
      <c r="M128" s="84"/>
      <c r="N128" s="35"/>
      <c r="O128" s="26">
        <f t="shared" si="45"/>
        <v>1</v>
      </c>
      <c r="P128" s="32">
        <f t="shared" si="45"/>
        <v>217056</v>
      </c>
    </row>
    <row r="129" spans="1:16" x14ac:dyDescent="0.25">
      <c r="A129" s="536"/>
      <c r="B129" s="532"/>
      <c r="C129" s="534"/>
      <c r="D129" s="88" t="s">
        <v>55</v>
      </c>
      <c r="E129" s="123"/>
      <c r="F129" s="123"/>
      <c r="G129" s="84">
        <v>1</v>
      </c>
      <c r="H129" s="85">
        <v>177237</v>
      </c>
      <c r="I129" s="298"/>
      <c r="J129" s="299"/>
      <c r="K129" s="84"/>
      <c r="L129" s="35"/>
      <c r="M129" s="84"/>
      <c r="N129" s="35"/>
      <c r="O129" s="26">
        <f t="shared" si="45"/>
        <v>1</v>
      </c>
      <c r="P129" s="32">
        <f t="shared" si="45"/>
        <v>177237</v>
      </c>
    </row>
    <row r="130" spans="1:16" x14ac:dyDescent="0.25">
      <c r="A130" s="536"/>
      <c r="B130" s="532"/>
      <c r="C130" s="534"/>
      <c r="D130" s="89" t="s">
        <v>56</v>
      </c>
      <c r="E130" s="124"/>
      <c r="F130" s="124"/>
      <c r="G130" s="84">
        <v>1</v>
      </c>
      <c r="H130" s="85">
        <v>1106279</v>
      </c>
      <c r="I130" s="298"/>
      <c r="J130" s="299"/>
      <c r="K130" s="84"/>
      <c r="L130" s="35"/>
      <c r="M130" s="84"/>
      <c r="N130" s="35"/>
      <c r="O130" s="26">
        <f t="shared" si="45"/>
        <v>1</v>
      </c>
      <c r="P130" s="32">
        <f t="shared" si="45"/>
        <v>1106279</v>
      </c>
    </row>
    <row r="131" spans="1:16" x14ac:dyDescent="0.25">
      <c r="A131" s="537"/>
      <c r="B131" s="533"/>
      <c r="C131" s="535"/>
      <c r="D131" s="42" t="s">
        <v>27</v>
      </c>
      <c r="E131" s="119"/>
      <c r="F131" s="119"/>
      <c r="G131" s="79">
        <f>SUM(G126:G130)</f>
        <v>5</v>
      </c>
      <c r="H131" s="56">
        <f>SUM(H126:H130)</f>
        <v>4359273</v>
      </c>
      <c r="I131" s="296">
        <f t="shared" ref="I131:P131" si="46">SUM(I126:I130)</f>
        <v>0</v>
      </c>
      <c r="J131" s="288">
        <f t="shared" si="46"/>
        <v>0</v>
      </c>
      <c r="K131" s="79">
        <f t="shared" si="46"/>
        <v>0</v>
      </c>
      <c r="L131" s="56">
        <f t="shared" si="46"/>
        <v>0</v>
      </c>
      <c r="M131" s="79">
        <f t="shared" si="46"/>
        <v>0</v>
      </c>
      <c r="N131" s="56">
        <f t="shared" si="46"/>
        <v>0</v>
      </c>
      <c r="O131" s="79">
        <f>SUM(O126:O130)</f>
        <v>5</v>
      </c>
      <c r="P131" s="56">
        <f t="shared" si="46"/>
        <v>4359273</v>
      </c>
    </row>
    <row r="132" spans="1:16" ht="30" x14ac:dyDescent="0.25">
      <c r="A132" s="542">
        <v>9</v>
      </c>
      <c r="B132" s="561" t="s">
        <v>57</v>
      </c>
      <c r="C132" s="534" t="s">
        <v>25</v>
      </c>
      <c r="D132" s="90" t="s">
        <v>76</v>
      </c>
      <c r="E132" s="90"/>
      <c r="F132" s="90"/>
      <c r="G132" s="37">
        <v>1</v>
      </c>
      <c r="H132" s="49">
        <v>6532333</v>
      </c>
      <c r="I132" s="316">
        <v>1</v>
      </c>
      <c r="J132" s="315">
        <v>6875000</v>
      </c>
      <c r="K132" s="64"/>
      <c r="L132" s="65"/>
      <c r="M132" s="65"/>
      <c r="N132" s="65"/>
      <c r="O132" s="26">
        <f>G132+I132+K132+M132</f>
        <v>2</v>
      </c>
      <c r="P132" s="32">
        <f>H132+J132+L132+N132</f>
        <v>13407333</v>
      </c>
    </row>
    <row r="133" spans="1:16" x14ac:dyDescent="0.25">
      <c r="A133" s="536"/>
      <c r="B133" s="561"/>
      <c r="C133" s="534"/>
      <c r="D133" s="322" t="s">
        <v>223</v>
      </c>
      <c r="E133" s="322"/>
      <c r="F133" s="322"/>
      <c r="G133" s="37"/>
      <c r="H133" s="49"/>
      <c r="I133" s="286">
        <v>1</v>
      </c>
      <c r="J133" s="300">
        <v>441533</v>
      </c>
      <c r="K133" s="64"/>
      <c r="L133" s="65"/>
      <c r="M133" s="65"/>
      <c r="N133" s="65"/>
      <c r="O133" s="26">
        <f>G133+I133+K133+M133</f>
        <v>1</v>
      </c>
      <c r="P133" s="32">
        <f>H133+J133+L133+N133</f>
        <v>441533</v>
      </c>
    </row>
    <row r="134" spans="1:16" ht="18.75" customHeight="1" x14ac:dyDescent="0.25">
      <c r="A134" s="531"/>
      <c r="B134" s="562"/>
      <c r="C134" s="535"/>
      <c r="D134" s="92" t="s">
        <v>27</v>
      </c>
      <c r="E134" s="92"/>
      <c r="F134" s="92"/>
      <c r="G134" s="47">
        <f>SUM(G132:G132)</f>
        <v>1</v>
      </c>
      <c r="H134" s="56">
        <f>SUM(H132:H132)</f>
        <v>6532333</v>
      </c>
      <c r="I134" s="282">
        <f>SUM(I132:I133)</f>
        <v>2</v>
      </c>
      <c r="J134" s="288">
        <f>SUM(J132:J133)</f>
        <v>7316533</v>
      </c>
      <c r="K134" s="47">
        <f t="shared" ref="K134:N134" si="47">SUM(K132:K132)</f>
        <v>0</v>
      </c>
      <c r="L134" s="56">
        <f t="shared" si="47"/>
        <v>0</v>
      </c>
      <c r="M134" s="47">
        <f t="shared" si="47"/>
        <v>0</v>
      </c>
      <c r="N134" s="56">
        <f t="shared" si="47"/>
        <v>0</v>
      </c>
      <c r="O134" s="79">
        <f>SUM(O132:O133)</f>
        <v>3</v>
      </c>
      <c r="P134" s="56">
        <f>SUM(P132:P133)</f>
        <v>13848866</v>
      </c>
    </row>
    <row r="135" spans="1:16" ht="45" x14ac:dyDescent="0.25">
      <c r="A135" s="536">
        <v>10</v>
      </c>
      <c r="B135" s="532" t="s">
        <v>32</v>
      </c>
      <c r="C135" s="534" t="s">
        <v>25</v>
      </c>
      <c r="D135" s="30" t="s">
        <v>58</v>
      </c>
      <c r="E135" s="122"/>
      <c r="F135" s="122"/>
      <c r="G135" s="84">
        <v>1</v>
      </c>
      <c r="H135" s="85">
        <v>6201334</v>
      </c>
      <c r="I135" s="298"/>
      <c r="J135" s="299"/>
      <c r="K135" s="84"/>
      <c r="L135" s="35"/>
      <c r="M135" s="87"/>
      <c r="N135" s="85"/>
      <c r="O135" s="31">
        <f t="shared" ref="O135:P137" si="48">E135+G135+I135+K135+M135</f>
        <v>1</v>
      </c>
      <c r="P135" s="32">
        <f t="shared" si="48"/>
        <v>6201334</v>
      </c>
    </row>
    <row r="136" spans="1:16" ht="45" x14ac:dyDescent="0.25">
      <c r="A136" s="536"/>
      <c r="B136" s="532"/>
      <c r="C136" s="534"/>
      <c r="D136" s="88" t="s">
        <v>148</v>
      </c>
      <c r="E136" s="84">
        <v>1</v>
      </c>
      <c r="F136" s="85">
        <v>212661.5</v>
      </c>
      <c r="G136" s="84"/>
      <c r="H136" s="85"/>
      <c r="I136" s="298"/>
      <c r="J136" s="299"/>
      <c r="K136" s="84"/>
      <c r="L136" s="35"/>
      <c r="M136" s="87"/>
      <c r="N136" s="85"/>
      <c r="O136" s="31">
        <f t="shared" si="48"/>
        <v>1</v>
      </c>
      <c r="P136" s="32">
        <f t="shared" si="48"/>
        <v>212661.5</v>
      </c>
    </row>
    <row r="137" spans="1:16" ht="30" x14ac:dyDescent="0.25">
      <c r="A137" s="536"/>
      <c r="B137" s="532"/>
      <c r="C137" s="534"/>
      <c r="D137" s="88" t="s">
        <v>224</v>
      </c>
      <c r="E137" s="84"/>
      <c r="F137" s="85"/>
      <c r="G137" s="84"/>
      <c r="H137" s="85"/>
      <c r="I137" s="298">
        <v>1</v>
      </c>
      <c r="J137" s="299">
        <v>5349334</v>
      </c>
      <c r="K137" s="84"/>
      <c r="L137" s="35"/>
      <c r="M137" s="87"/>
      <c r="N137" s="85"/>
      <c r="O137" s="31">
        <f t="shared" si="48"/>
        <v>1</v>
      </c>
      <c r="P137" s="32">
        <f t="shared" si="48"/>
        <v>5349334</v>
      </c>
    </row>
    <row r="138" spans="1:16" ht="21.75" customHeight="1" x14ac:dyDescent="0.25">
      <c r="A138" s="537"/>
      <c r="B138" s="533"/>
      <c r="C138" s="535"/>
      <c r="D138" s="42" t="s">
        <v>27</v>
      </c>
      <c r="E138" s="79">
        <f>SUM(E135:E136)</f>
        <v>1</v>
      </c>
      <c r="F138" s="56">
        <f>SUM(F135:F136)</f>
        <v>212661.5</v>
      </c>
      <c r="G138" s="79">
        <f t="shared" ref="G138:N138" si="49">SUM(G135:G135)</f>
        <v>1</v>
      </c>
      <c r="H138" s="56">
        <f t="shared" si="49"/>
        <v>6201334</v>
      </c>
      <c r="I138" s="296">
        <f>SUM(I135:I137)</f>
        <v>1</v>
      </c>
      <c r="J138" s="288">
        <f>SUM(J135:J137)</f>
        <v>5349334</v>
      </c>
      <c r="K138" s="79">
        <f t="shared" si="49"/>
        <v>0</v>
      </c>
      <c r="L138" s="56">
        <f t="shared" si="49"/>
        <v>0</v>
      </c>
      <c r="M138" s="80">
        <f t="shared" si="49"/>
        <v>0</v>
      </c>
      <c r="N138" s="56">
        <f t="shared" si="49"/>
        <v>0</v>
      </c>
      <c r="O138" s="55">
        <f>SUM(O135:O137)</f>
        <v>3</v>
      </c>
      <c r="P138" s="56">
        <f>SUM(P135:P137)</f>
        <v>11763329.5</v>
      </c>
    </row>
    <row r="139" spans="1:16" ht="38.25" customHeight="1" x14ac:dyDescent="0.25">
      <c r="A139" s="542">
        <v>11</v>
      </c>
      <c r="B139" s="561" t="s">
        <v>59</v>
      </c>
      <c r="C139" s="534" t="s">
        <v>25</v>
      </c>
      <c r="D139" s="93" t="s">
        <v>79</v>
      </c>
      <c r="E139" s="63"/>
      <c r="F139" s="63"/>
      <c r="G139" s="37">
        <v>3</v>
      </c>
      <c r="H139" s="49">
        <v>1618933</v>
      </c>
      <c r="I139" s="316">
        <v>4</v>
      </c>
      <c r="J139" s="315">
        <v>1153800</v>
      </c>
      <c r="K139" s="37"/>
      <c r="L139" s="94"/>
      <c r="M139" s="65"/>
      <c r="N139" s="65"/>
      <c r="O139" s="26">
        <f>G139+I139+K139+M139</f>
        <v>7</v>
      </c>
      <c r="P139" s="32">
        <f>H139+J139+L139+N139</f>
        <v>2772733</v>
      </c>
    </row>
    <row r="140" spans="1:16" ht="18.75" customHeight="1" x14ac:dyDescent="0.25">
      <c r="A140" s="531"/>
      <c r="B140" s="562"/>
      <c r="C140" s="535"/>
      <c r="D140" s="92" t="s">
        <v>27</v>
      </c>
      <c r="E140" s="92"/>
      <c r="F140" s="92"/>
      <c r="G140" s="47">
        <f t="shared" ref="G140:P140" si="50">SUM(G139:G139)</f>
        <v>3</v>
      </c>
      <c r="H140" s="56">
        <f t="shared" si="50"/>
        <v>1618933</v>
      </c>
      <c r="I140" s="301">
        <f t="shared" si="50"/>
        <v>4</v>
      </c>
      <c r="J140" s="302">
        <f t="shared" si="50"/>
        <v>1153800</v>
      </c>
      <c r="K140" s="95">
        <f t="shared" si="50"/>
        <v>0</v>
      </c>
      <c r="L140" s="96">
        <f t="shared" si="50"/>
        <v>0</v>
      </c>
      <c r="M140" s="47">
        <f t="shared" si="50"/>
        <v>0</v>
      </c>
      <c r="N140" s="56">
        <f t="shared" si="50"/>
        <v>0</v>
      </c>
      <c r="O140" s="47">
        <f t="shared" si="50"/>
        <v>7</v>
      </c>
      <c r="P140" s="56">
        <f t="shared" si="50"/>
        <v>2772733</v>
      </c>
    </row>
    <row r="141" spans="1:16" ht="31.5" customHeight="1" x14ac:dyDescent="0.25">
      <c r="A141" s="542">
        <v>12</v>
      </c>
      <c r="B141" s="561" t="s">
        <v>60</v>
      </c>
      <c r="C141" s="534" t="s">
        <v>25</v>
      </c>
      <c r="D141" s="90" t="s">
        <v>77</v>
      </c>
      <c r="E141" s="90"/>
      <c r="F141" s="90"/>
      <c r="G141" s="37">
        <v>1</v>
      </c>
      <c r="H141" s="49">
        <v>6081038</v>
      </c>
      <c r="I141" s="286"/>
      <c r="J141" s="300"/>
      <c r="K141" s="37"/>
      <c r="L141" s="68"/>
      <c r="M141" s="65"/>
      <c r="N141" s="65"/>
      <c r="O141" s="97">
        <f>G141+I141+K141+M141</f>
        <v>1</v>
      </c>
      <c r="P141" s="98">
        <f>H141+J141+L141+N141</f>
        <v>6081038</v>
      </c>
    </row>
    <row r="142" spans="1:16" ht="15.75" customHeight="1" x14ac:dyDescent="0.25">
      <c r="A142" s="531"/>
      <c r="B142" s="562"/>
      <c r="C142" s="535"/>
      <c r="D142" s="92" t="s">
        <v>27</v>
      </c>
      <c r="E142" s="92"/>
      <c r="F142" s="92"/>
      <c r="G142" s="47">
        <f t="shared" ref="G142:P142" si="51">SUM(G141:G141)</f>
        <v>1</v>
      </c>
      <c r="H142" s="56">
        <f t="shared" si="51"/>
        <v>6081038</v>
      </c>
      <c r="I142" s="301">
        <f t="shared" si="51"/>
        <v>0</v>
      </c>
      <c r="J142" s="302">
        <f t="shared" si="51"/>
        <v>0</v>
      </c>
      <c r="K142" s="95">
        <f t="shared" si="51"/>
        <v>0</v>
      </c>
      <c r="L142" s="96">
        <f t="shared" si="51"/>
        <v>0</v>
      </c>
      <c r="M142" s="47">
        <f t="shared" si="51"/>
        <v>0</v>
      </c>
      <c r="N142" s="56">
        <f t="shared" si="51"/>
        <v>0</v>
      </c>
      <c r="O142" s="47">
        <f t="shared" si="51"/>
        <v>1</v>
      </c>
      <c r="P142" s="56">
        <f t="shared" si="51"/>
        <v>6081038</v>
      </c>
    </row>
    <row r="143" spans="1:16" ht="75" x14ac:dyDescent="0.25">
      <c r="A143" s="542">
        <v>13</v>
      </c>
      <c r="B143" s="561" t="s">
        <v>61</v>
      </c>
      <c r="C143" s="534" t="s">
        <v>25</v>
      </c>
      <c r="D143" s="30" t="s">
        <v>78</v>
      </c>
      <c r="E143" s="30"/>
      <c r="F143" s="30"/>
      <c r="G143" s="37">
        <v>1</v>
      </c>
      <c r="H143" s="49">
        <v>3298333</v>
      </c>
      <c r="I143" s="286"/>
      <c r="J143" s="300"/>
      <c r="K143" s="37"/>
      <c r="L143" s="68"/>
      <c r="M143" s="65"/>
      <c r="N143" s="65"/>
      <c r="O143" s="97">
        <f>G143+I143+K143+M143</f>
        <v>1</v>
      </c>
      <c r="P143" s="98">
        <f>H143+J143+L143+N143</f>
        <v>3298333</v>
      </c>
    </row>
    <row r="144" spans="1:16" ht="15.75" customHeight="1" x14ac:dyDescent="0.25">
      <c r="A144" s="531"/>
      <c r="B144" s="562"/>
      <c r="C144" s="535"/>
      <c r="D144" s="92" t="s">
        <v>27</v>
      </c>
      <c r="E144" s="92"/>
      <c r="F144" s="92"/>
      <c r="G144" s="47">
        <f t="shared" ref="G144:P144" si="52">SUM(G143:G143)</f>
        <v>1</v>
      </c>
      <c r="H144" s="56">
        <f t="shared" si="52"/>
        <v>3298333</v>
      </c>
      <c r="I144" s="301">
        <f t="shared" si="52"/>
        <v>0</v>
      </c>
      <c r="J144" s="302">
        <f t="shared" si="52"/>
        <v>0</v>
      </c>
      <c r="K144" s="95">
        <f t="shared" si="52"/>
        <v>0</v>
      </c>
      <c r="L144" s="96">
        <f t="shared" si="52"/>
        <v>0</v>
      </c>
      <c r="M144" s="47">
        <f t="shared" si="52"/>
        <v>0</v>
      </c>
      <c r="N144" s="56">
        <f t="shared" si="52"/>
        <v>0</v>
      </c>
      <c r="O144" s="47">
        <f t="shared" si="52"/>
        <v>1</v>
      </c>
      <c r="P144" s="56">
        <f t="shared" si="52"/>
        <v>3298333</v>
      </c>
    </row>
    <row r="145" spans="1:16" ht="15" x14ac:dyDescent="0.25">
      <c r="A145" s="529">
        <v>14</v>
      </c>
      <c r="B145" s="532" t="s">
        <v>82</v>
      </c>
      <c r="C145" s="534" t="s">
        <v>25</v>
      </c>
      <c r="D145" s="30" t="s">
        <v>83</v>
      </c>
      <c r="E145" s="122"/>
      <c r="F145" s="122"/>
      <c r="G145" s="84">
        <v>1</v>
      </c>
      <c r="H145" s="99">
        <v>1113667</v>
      </c>
      <c r="I145" s="334">
        <v>1</v>
      </c>
      <c r="J145" s="336">
        <v>1113667</v>
      </c>
      <c r="K145" s="84"/>
      <c r="L145" s="35"/>
      <c r="M145" s="84"/>
      <c r="N145" s="35"/>
      <c r="O145" s="97">
        <f>G145+I145+K145+M145</f>
        <v>2</v>
      </c>
      <c r="P145" s="98">
        <f>H145+J145+L145+N145</f>
        <v>2227334</v>
      </c>
    </row>
    <row r="146" spans="1:16" ht="24" customHeight="1" x14ac:dyDescent="0.25">
      <c r="A146" s="530"/>
      <c r="B146" s="532"/>
      <c r="C146" s="534"/>
      <c r="D146" s="241" t="s">
        <v>225</v>
      </c>
      <c r="E146" s="244"/>
      <c r="F146" s="244"/>
      <c r="G146" s="84"/>
      <c r="H146" s="99"/>
      <c r="I146" s="329">
        <v>1</v>
      </c>
      <c r="J146" s="330">
        <v>3510548</v>
      </c>
      <c r="K146" s="84"/>
      <c r="L146" s="35"/>
      <c r="M146" s="84"/>
      <c r="N146" s="35"/>
      <c r="O146" s="97">
        <f>G146+I146+K146+M146</f>
        <v>1</v>
      </c>
      <c r="P146" s="98">
        <f>H146+J146+L146+N146</f>
        <v>3510548</v>
      </c>
    </row>
    <row r="147" spans="1:16" ht="30.75" customHeight="1" x14ac:dyDescent="0.25">
      <c r="A147" s="531"/>
      <c r="B147" s="533"/>
      <c r="C147" s="535"/>
      <c r="D147" s="42" t="s">
        <v>27</v>
      </c>
      <c r="E147" s="119"/>
      <c r="F147" s="119"/>
      <c r="G147" s="79">
        <f t="shared" ref="G147:N147" si="53">SUM(G145:G145)</f>
        <v>1</v>
      </c>
      <c r="H147" s="56">
        <f t="shared" si="53"/>
        <v>1113667</v>
      </c>
      <c r="I147" s="296">
        <f>SUM(I145:I146)</f>
        <v>2</v>
      </c>
      <c r="J147" s="288">
        <f>SUM(J145:J146)</f>
        <v>4624215</v>
      </c>
      <c r="K147" s="79">
        <f t="shared" si="53"/>
        <v>0</v>
      </c>
      <c r="L147" s="56">
        <f t="shared" si="53"/>
        <v>0</v>
      </c>
      <c r="M147" s="79">
        <f t="shared" si="53"/>
        <v>0</v>
      </c>
      <c r="N147" s="56">
        <f t="shared" si="53"/>
        <v>0</v>
      </c>
      <c r="O147" s="55">
        <f>SUM(O145:O146)</f>
        <v>3</v>
      </c>
      <c r="P147" s="56">
        <f>SUM(P145:P146)</f>
        <v>5737882</v>
      </c>
    </row>
    <row r="148" spans="1:16" ht="30.75" customHeight="1" x14ac:dyDescent="0.25">
      <c r="A148" s="529">
        <v>15</v>
      </c>
      <c r="B148" s="532" t="s">
        <v>155</v>
      </c>
      <c r="C148" s="534" t="s">
        <v>25</v>
      </c>
      <c r="D148" s="331" t="s">
        <v>226</v>
      </c>
      <c r="E148" s="244"/>
      <c r="F148" s="244"/>
      <c r="G148" s="84"/>
      <c r="H148" s="99"/>
      <c r="I148" s="334">
        <v>1</v>
      </c>
      <c r="J148" s="335">
        <v>422000</v>
      </c>
      <c r="K148" s="84"/>
      <c r="L148" s="35"/>
      <c r="M148" s="84"/>
      <c r="N148" s="35"/>
      <c r="O148" s="97">
        <f>G148+I148+K148+M148</f>
        <v>1</v>
      </c>
      <c r="P148" s="98">
        <f>H148+J148+L148+N148</f>
        <v>422000</v>
      </c>
    </row>
    <row r="149" spans="1:16" ht="63.75" customHeight="1" x14ac:dyDescent="0.25">
      <c r="A149" s="530"/>
      <c r="B149" s="532"/>
      <c r="C149" s="534"/>
      <c r="D149" s="331" t="s">
        <v>227</v>
      </c>
      <c r="E149" s="244"/>
      <c r="F149" s="244"/>
      <c r="G149" s="84"/>
      <c r="H149" s="99"/>
      <c r="I149" s="329">
        <v>1</v>
      </c>
      <c r="J149" s="335">
        <v>833866</v>
      </c>
      <c r="K149" s="84"/>
      <c r="L149" s="35"/>
      <c r="M149" s="84"/>
      <c r="N149" s="35"/>
      <c r="O149" s="97">
        <f>G149+I149+K149+M149</f>
        <v>1</v>
      </c>
      <c r="P149" s="98">
        <f>H149+J149+L149+N149</f>
        <v>833866</v>
      </c>
    </row>
    <row r="150" spans="1:16" ht="30.75" customHeight="1" x14ac:dyDescent="0.25">
      <c r="A150" s="531"/>
      <c r="B150" s="533"/>
      <c r="C150" s="535"/>
      <c r="D150" s="42" t="s">
        <v>27</v>
      </c>
      <c r="E150" s="119"/>
      <c r="F150" s="119"/>
      <c r="G150" s="79">
        <f t="shared" ref="G150:H150" si="54">SUM(G148:G148)</f>
        <v>0</v>
      </c>
      <c r="H150" s="56">
        <f t="shared" si="54"/>
        <v>0</v>
      </c>
      <c r="I150" s="296">
        <f>SUM(I148:I149)</f>
        <v>2</v>
      </c>
      <c r="J150" s="288">
        <f>SUM(J148:J149)</f>
        <v>1255866</v>
      </c>
      <c r="K150" s="79">
        <f t="shared" ref="K150:N150" si="55">SUM(K148:K148)</f>
        <v>0</v>
      </c>
      <c r="L150" s="56">
        <f t="shared" si="55"/>
        <v>0</v>
      </c>
      <c r="M150" s="79">
        <f t="shared" si="55"/>
        <v>0</v>
      </c>
      <c r="N150" s="56">
        <f t="shared" si="55"/>
        <v>0</v>
      </c>
      <c r="O150" s="55">
        <f>SUM(O148:O149)</f>
        <v>2</v>
      </c>
      <c r="P150" s="56">
        <f>SUM(P148:P149)</f>
        <v>1255866</v>
      </c>
    </row>
    <row r="151" spans="1:16" ht="24" customHeight="1" x14ac:dyDescent="0.25">
      <c r="A151" s="529">
        <v>16</v>
      </c>
      <c r="B151" s="532" t="s">
        <v>228</v>
      </c>
      <c r="C151" s="534" t="s">
        <v>25</v>
      </c>
      <c r="D151" s="331" t="s">
        <v>229</v>
      </c>
      <c r="E151" s="244"/>
      <c r="F151" s="244"/>
      <c r="G151" s="84"/>
      <c r="H151" s="99"/>
      <c r="I151" s="334">
        <v>1</v>
      </c>
      <c r="J151" s="335">
        <v>736000</v>
      </c>
      <c r="K151" s="84"/>
      <c r="L151" s="35"/>
      <c r="M151" s="84"/>
      <c r="N151" s="35"/>
      <c r="O151" s="97">
        <f>G151+I151+K151+M151</f>
        <v>1</v>
      </c>
      <c r="P151" s="98">
        <f>H151+J151+L151+N151</f>
        <v>736000</v>
      </c>
    </row>
    <row r="152" spans="1:16" ht="20.25" customHeight="1" x14ac:dyDescent="0.25">
      <c r="A152" s="531"/>
      <c r="B152" s="533"/>
      <c r="C152" s="535"/>
      <c r="D152" s="42" t="s">
        <v>27</v>
      </c>
      <c r="E152" s="119"/>
      <c r="F152" s="119"/>
      <c r="G152" s="79">
        <f t="shared" ref="G152:P152" si="56">SUM(G151:G151)</f>
        <v>0</v>
      </c>
      <c r="H152" s="56">
        <f t="shared" si="56"/>
        <v>0</v>
      </c>
      <c r="I152" s="296">
        <f t="shared" si="56"/>
        <v>1</v>
      </c>
      <c r="J152" s="288">
        <f t="shared" si="56"/>
        <v>736000</v>
      </c>
      <c r="K152" s="79">
        <f t="shared" si="56"/>
        <v>0</v>
      </c>
      <c r="L152" s="56">
        <f t="shared" si="56"/>
        <v>0</v>
      </c>
      <c r="M152" s="79">
        <f t="shared" si="56"/>
        <v>0</v>
      </c>
      <c r="N152" s="56">
        <f t="shared" si="56"/>
        <v>0</v>
      </c>
      <c r="O152" s="55">
        <f t="shared" si="56"/>
        <v>1</v>
      </c>
      <c r="P152" s="56">
        <f t="shared" si="56"/>
        <v>736000</v>
      </c>
    </row>
    <row r="153" spans="1:16" x14ac:dyDescent="0.25">
      <c r="A153" s="529">
        <v>17</v>
      </c>
      <c r="B153" s="532" t="s">
        <v>230</v>
      </c>
      <c r="C153" s="534" t="s">
        <v>25</v>
      </c>
      <c r="D153" s="332" t="s">
        <v>231</v>
      </c>
      <c r="E153" s="244"/>
      <c r="F153" s="244"/>
      <c r="G153" s="84"/>
      <c r="H153" s="99"/>
      <c r="I153" s="334">
        <v>1</v>
      </c>
      <c r="J153" s="335">
        <v>1997569</v>
      </c>
      <c r="K153" s="84"/>
      <c r="L153" s="35"/>
      <c r="M153" s="84"/>
      <c r="N153" s="35"/>
      <c r="O153" s="97">
        <f t="shared" ref="O153:P155" si="57">G153+I153+K153+M153</f>
        <v>1</v>
      </c>
      <c r="P153" s="98">
        <f t="shared" si="57"/>
        <v>1997569</v>
      </c>
    </row>
    <row r="154" spans="1:16" ht="31.5" x14ac:dyDescent="0.25">
      <c r="A154" s="530"/>
      <c r="B154" s="532"/>
      <c r="C154" s="534"/>
      <c r="D154" s="333" t="s">
        <v>232</v>
      </c>
      <c r="E154" s="244"/>
      <c r="F154" s="244"/>
      <c r="G154" s="84"/>
      <c r="H154" s="99"/>
      <c r="I154" s="329">
        <v>1</v>
      </c>
      <c r="J154" s="335">
        <v>380383</v>
      </c>
      <c r="K154" s="84"/>
      <c r="L154" s="35"/>
      <c r="M154" s="84"/>
      <c r="N154" s="35"/>
      <c r="O154" s="97">
        <f t="shared" si="57"/>
        <v>1</v>
      </c>
      <c r="P154" s="98">
        <f t="shared" si="57"/>
        <v>380383</v>
      </c>
    </row>
    <row r="155" spans="1:16" ht="31.5" x14ac:dyDescent="0.25">
      <c r="A155" s="530"/>
      <c r="B155" s="532"/>
      <c r="C155" s="534"/>
      <c r="D155" s="333" t="s">
        <v>233</v>
      </c>
      <c r="E155" s="244"/>
      <c r="F155" s="244"/>
      <c r="G155" s="84"/>
      <c r="H155" s="99"/>
      <c r="I155" s="329">
        <v>1</v>
      </c>
      <c r="J155" s="335">
        <v>284951</v>
      </c>
      <c r="K155" s="84"/>
      <c r="L155" s="35"/>
      <c r="M155" s="84"/>
      <c r="N155" s="35"/>
      <c r="O155" s="97">
        <f t="shared" si="57"/>
        <v>1</v>
      </c>
      <c r="P155" s="98">
        <f t="shared" si="57"/>
        <v>284951</v>
      </c>
    </row>
    <row r="156" spans="1:16" x14ac:dyDescent="0.25">
      <c r="A156" s="531"/>
      <c r="B156" s="533"/>
      <c r="C156" s="535"/>
      <c r="D156" s="42" t="s">
        <v>27</v>
      </c>
      <c r="E156" s="119"/>
      <c r="F156" s="119"/>
      <c r="G156" s="79">
        <f t="shared" ref="G156:H156" si="58">SUM(G153:G153)</f>
        <v>0</v>
      </c>
      <c r="H156" s="56">
        <f t="shared" si="58"/>
        <v>0</v>
      </c>
      <c r="I156" s="296">
        <f>SUM(I153:I155)</f>
        <v>3</v>
      </c>
      <c r="J156" s="288">
        <f>SUM(J153:J155)</f>
        <v>2662903</v>
      </c>
      <c r="K156" s="79">
        <f t="shared" ref="K156:N156" si="59">SUM(K153:K153)</f>
        <v>0</v>
      </c>
      <c r="L156" s="56">
        <f t="shared" si="59"/>
        <v>0</v>
      </c>
      <c r="M156" s="79">
        <f t="shared" si="59"/>
        <v>0</v>
      </c>
      <c r="N156" s="56">
        <f t="shared" si="59"/>
        <v>0</v>
      </c>
      <c r="O156" s="55">
        <f>SUM(O153:O155)</f>
        <v>3</v>
      </c>
      <c r="P156" s="56">
        <f>SUM(P153:P155)</f>
        <v>2662903</v>
      </c>
    </row>
    <row r="157" spans="1:16" x14ac:dyDescent="0.25">
      <c r="A157" s="536">
        <v>18</v>
      </c>
      <c r="B157" s="532" t="s">
        <v>234</v>
      </c>
      <c r="C157" s="534" t="s">
        <v>25</v>
      </c>
      <c r="D157" s="241" t="s">
        <v>66</v>
      </c>
      <c r="E157" s="244"/>
      <c r="F157" s="244"/>
      <c r="G157" s="84"/>
      <c r="H157" s="85"/>
      <c r="I157" s="298">
        <v>1</v>
      </c>
      <c r="J157" s="335">
        <v>343034</v>
      </c>
      <c r="K157" s="84"/>
      <c r="L157" s="35"/>
      <c r="M157" s="87"/>
      <c r="N157" s="85"/>
      <c r="O157" s="31">
        <f>E157+G157+I157+K157+M157</f>
        <v>1</v>
      </c>
      <c r="P157" s="32">
        <f>F157+H157+J157+L157+N157</f>
        <v>343034</v>
      </c>
    </row>
    <row r="158" spans="1:16" x14ac:dyDescent="0.25">
      <c r="A158" s="536"/>
      <c r="B158" s="532"/>
      <c r="C158" s="534"/>
      <c r="D158" s="88" t="s">
        <v>235</v>
      </c>
      <c r="E158" s="84"/>
      <c r="F158" s="85"/>
      <c r="G158" s="84"/>
      <c r="H158" s="85"/>
      <c r="I158" s="298">
        <v>1</v>
      </c>
      <c r="J158" s="335">
        <v>122434</v>
      </c>
      <c r="K158" s="84"/>
      <c r="L158" s="35"/>
      <c r="M158" s="87"/>
      <c r="N158" s="85"/>
      <c r="O158" s="31">
        <f>E158+G158+I158+K158+M158</f>
        <v>1</v>
      </c>
      <c r="P158" s="32">
        <f>F158+H158+J158+L158+N158</f>
        <v>122434</v>
      </c>
    </row>
    <row r="159" spans="1:16" ht="30" x14ac:dyDescent="0.25">
      <c r="A159" s="536"/>
      <c r="B159" s="532"/>
      <c r="C159" s="534"/>
      <c r="D159" s="88" t="s">
        <v>236</v>
      </c>
      <c r="E159" s="84"/>
      <c r="F159" s="85"/>
      <c r="G159" s="84"/>
      <c r="H159" s="85"/>
      <c r="I159" s="298">
        <v>1</v>
      </c>
      <c r="J159" s="335">
        <v>168567</v>
      </c>
      <c r="K159" s="84"/>
      <c r="L159" s="35"/>
      <c r="M159" s="87"/>
      <c r="N159" s="85"/>
      <c r="O159" s="31">
        <f t="shared" ref="O159:O160" si="60">E159+G159+I159+K159+M159</f>
        <v>1</v>
      </c>
      <c r="P159" s="32">
        <f t="shared" ref="P159:P160" si="61">F159+H159+J159+L159+N159</f>
        <v>168567</v>
      </c>
    </row>
    <row r="160" spans="1:16" x14ac:dyDescent="0.25">
      <c r="A160" s="536"/>
      <c r="B160" s="532"/>
      <c r="C160" s="534"/>
      <c r="D160" s="88" t="s">
        <v>237</v>
      </c>
      <c r="E160" s="84"/>
      <c r="F160" s="85"/>
      <c r="G160" s="84"/>
      <c r="H160" s="85"/>
      <c r="I160" s="298">
        <v>1</v>
      </c>
      <c r="J160" s="335">
        <v>122267</v>
      </c>
      <c r="K160" s="84"/>
      <c r="L160" s="35"/>
      <c r="M160" s="87"/>
      <c r="N160" s="85"/>
      <c r="O160" s="31">
        <f t="shared" si="60"/>
        <v>1</v>
      </c>
      <c r="P160" s="32">
        <f t="shared" si="61"/>
        <v>122267</v>
      </c>
    </row>
    <row r="161" spans="1:16" x14ac:dyDescent="0.25">
      <c r="A161" s="536"/>
      <c r="B161" s="532"/>
      <c r="C161" s="534"/>
      <c r="D161" s="88" t="s">
        <v>238</v>
      </c>
      <c r="E161" s="84"/>
      <c r="F161" s="85"/>
      <c r="G161" s="84"/>
      <c r="H161" s="85"/>
      <c r="I161" s="298">
        <v>1</v>
      </c>
      <c r="J161" s="335">
        <v>4699740</v>
      </c>
      <c r="K161" s="84"/>
      <c r="L161" s="35"/>
      <c r="M161" s="87"/>
      <c r="N161" s="85"/>
      <c r="O161" s="31">
        <f>E161+G161+I161+K161+M161</f>
        <v>1</v>
      </c>
      <c r="P161" s="32">
        <f>F161+H161+J161+L161+N161</f>
        <v>4699740</v>
      </c>
    </row>
    <row r="162" spans="1:16" ht="21.75" customHeight="1" x14ac:dyDescent="0.25">
      <c r="A162" s="537"/>
      <c r="B162" s="533"/>
      <c r="C162" s="535"/>
      <c r="D162" s="42" t="s">
        <v>27</v>
      </c>
      <c r="E162" s="79">
        <f>SUM(E157:E158)</f>
        <v>0</v>
      </c>
      <c r="F162" s="56">
        <f>SUM(F157:F158)</f>
        <v>0</v>
      </c>
      <c r="G162" s="79">
        <f t="shared" ref="G162:H162" si="62">SUM(G157:G157)</f>
        <v>0</v>
      </c>
      <c r="H162" s="56">
        <f t="shared" si="62"/>
        <v>0</v>
      </c>
      <c r="I162" s="296">
        <f>SUM(I157:I161)</f>
        <v>5</v>
      </c>
      <c r="J162" s="288">
        <f>SUM(J157:J161)</f>
        <v>5456042</v>
      </c>
      <c r="K162" s="79">
        <f t="shared" ref="K162:N162" si="63">SUM(K157:K157)</f>
        <v>0</v>
      </c>
      <c r="L162" s="56">
        <f t="shared" si="63"/>
        <v>0</v>
      </c>
      <c r="M162" s="80">
        <f t="shared" si="63"/>
        <v>0</v>
      </c>
      <c r="N162" s="56">
        <f t="shared" si="63"/>
        <v>0</v>
      </c>
      <c r="O162" s="55">
        <f>SUM(O157:O161)</f>
        <v>5</v>
      </c>
      <c r="P162" s="56">
        <f>SUM(P157:P161)</f>
        <v>5456042</v>
      </c>
    </row>
    <row r="163" spans="1:16" ht="30.75" customHeight="1" x14ac:dyDescent="0.25">
      <c r="A163" s="529">
        <v>19</v>
      </c>
      <c r="B163" s="532" t="s">
        <v>157</v>
      </c>
      <c r="C163" s="534" t="s">
        <v>25</v>
      </c>
      <c r="D163" s="241" t="s">
        <v>239</v>
      </c>
      <c r="E163" s="244"/>
      <c r="F163" s="244"/>
      <c r="G163" s="84"/>
      <c r="H163" s="99"/>
      <c r="I163" s="334">
        <v>1</v>
      </c>
      <c r="J163" s="336">
        <v>3304667</v>
      </c>
      <c r="K163" s="84"/>
      <c r="L163" s="35"/>
      <c r="M163" s="84"/>
      <c r="N163" s="35"/>
      <c r="O163" s="97">
        <f>G163+I163+K163+M163</f>
        <v>1</v>
      </c>
      <c r="P163" s="98">
        <f>H163+J163+L163+N163</f>
        <v>3304667</v>
      </c>
    </row>
    <row r="164" spans="1:16" ht="30.75" customHeight="1" x14ac:dyDescent="0.25">
      <c r="A164" s="531"/>
      <c r="B164" s="533"/>
      <c r="C164" s="535"/>
      <c r="D164" s="42" t="s">
        <v>27</v>
      </c>
      <c r="E164" s="119"/>
      <c r="F164" s="119"/>
      <c r="G164" s="79">
        <f t="shared" ref="G164:P164" si="64">SUM(G163:G163)</f>
        <v>0</v>
      </c>
      <c r="H164" s="56">
        <f t="shared" si="64"/>
        <v>0</v>
      </c>
      <c r="I164" s="296">
        <f t="shared" si="64"/>
        <v>1</v>
      </c>
      <c r="J164" s="288">
        <f t="shared" si="64"/>
        <v>3304667</v>
      </c>
      <c r="K164" s="79">
        <f t="shared" si="64"/>
        <v>0</v>
      </c>
      <c r="L164" s="56">
        <f t="shared" si="64"/>
        <v>0</v>
      </c>
      <c r="M164" s="79">
        <f t="shared" si="64"/>
        <v>0</v>
      </c>
      <c r="N164" s="56">
        <f t="shared" si="64"/>
        <v>0</v>
      </c>
      <c r="O164" s="55">
        <f t="shared" si="64"/>
        <v>1</v>
      </c>
      <c r="P164" s="56">
        <f t="shared" si="64"/>
        <v>3304667</v>
      </c>
    </row>
    <row r="165" spans="1:16" x14ac:dyDescent="0.25">
      <c r="A165" s="529">
        <v>20</v>
      </c>
      <c r="B165" s="532" t="s">
        <v>240</v>
      </c>
      <c r="C165" s="534" t="s">
        <v>25</v>
      </c>
      <c r="D165" s="331" t="s">
        <v>241</v>
      </c>
      <c r="E165" s="244"/>
      <c r="F165" s="244"/>
      <c r="G165" s="84"/>
      <c r="H165" s="99"/>
      <c r="I165" s="334">
        <v>1</v>
      </c>
      <c r="J165" s="335">
        <v>2739000</v>
      </c>
      <c r="K165" s="84"/>
      <c r="L165" s="35"/>
      <c r="M165" s="84"/>
      <c r="N165" s="35"/>
      <c r="O165" s="97">
        <f>G165+I165+K165+M165</f>
        <v>1</v>
      </c>
      <c r="P165" s="98">
        <f>H165+J165+L165+N165</f>
        <v>2739000</v>
      </c>
    </row>
    <row r="166" spans="1:16" x14ac:dyDescent="0.25">
      <c r="A166" s="530"/>
      <c r="B166" s="532"/>
      <c r="C166" s="534"/>
      <c r="D166" s="331" t="s">
        <v>242</v>
      </c>
      <c r="E166" s="244"/>
      <c r="F166" s="244"/>
      <c r="G166" s="84"/>
      <c r="H166" s="99"/>
      <c r="I166" s="329">
        <v>1</v>
      </c>
      <c r="J166" s="335">
        <v>3130000</v>
      </c>
      <c r="K166" s="84"/>
      <c r="L166" s="35"/>
      <c r="M166" s="84"/>
      <c r="N166" s="35"/>
      <c r="O166" s="97">
        <f>G166+I166+K166+M166</f>
        <v>1</v>
      </c>
      <c r="P166" s="98">
        <f>H166+J166+L166+N166</f>
        <v>3130000</v>
      </c>
    </row>
    <row r="167" spans="1:16" ht="30.75" customHeight="1" x14ac:dyDescent="0.25">
      <c r="A167" s="531"/>
      <c r="B167" s="533"/>
      <c r="C167" s="535"/>
      <c r="D167" s="42" t="s">
        <v>27</v>
      </c>
      <c r="E167" s="119"/>
      <c r="F167" s="119"/>
      <c r="G167" s="79">
        <f t="shared" ref="G167:H167" si="65">SUM(G165:G165)</f>
        <v>0</v>
      </c>
      <c r="H167" s="56">
        <f t="shared" si="65"/>
        <v>0</v>
      </c>
      <c r="I167" s="296">
        <f>SUM(I165:I166)</f>
        <v>2</v>
      </c>
      <c r="J167" s="288">
        <f>SUM(J165:J166)</f>
        <v>5869000</v>
      </c>
      <c r="K167" s="79">
        <f t="shared" ref="K167:N167" si="66">SUM(K165:K165)</f>
        <v>0</v>
      </c>
      <c r="L167" s="56">
        <f t="shared" si="66"/>
        <v>0</v>
      </c>
      <c r="M167" s="79">
        <f t="shared" si="66"/>
        <v>0</v>
      </c>
      <c r="N167" s="56">
        <f t="shared" si="66"/>
        <v>0</v>
      </c>
      <c r="O167" s="55">
        <f>SUM(O165:O166)</f>
        <v>2</v>
      </c>
      <c r="P167" s="56">
        <f>SUM(P165:P166)</f>
        <v>5869000</v>
      </c>
    </row>
    <row r="168" spans="1:16" ht="30.75" customHeight="1" x14ac:dyDescent="0.25">
      <c r="A168" s="529">
        <v>20</v>
      </c>
      <c r="B168" s="532" t="s">
        <v>243</v>
      </c>
      <c r="C168" s="534" t="s">
        <v>25</v>
      </c>
      <c r="D168" s="331" t="s">
        <v>152</v>
      </c>
      <c r="E168" s="244"/>
      <c r="F168" s="244"/>
      <c r="G168" s="84"/>
      <c r="H168" s="99"/>
      <c r="I168" s="334">
        <v>1</v>
      </c>
      <c r="J168" s="335">
        <v>6604814</v>
      </c>
      <c r="K168" s="84"/>
      <c r="L168" s="35"/>
      <c r="M168" s="84"/>
      <c r="N168" s="35"/>
      <c r="O168" s="97">
        <f>G168+I168+K168+M168</f>
        <v>1</v>
      </c>
      <c r="P168" s="98">
        <f>H168+J168+L168+N168</f>
        <v>6604814</v>
      </c>
    </row>
    <row r="169" spans="1:16" ht="83.25" customHeight="1" x14ac:dyDescent="0.25">
      <c r="A169" s="530"/>
      <c r="B169" s="532"/>
      <c r="C169" s="534"/>
      <c r="D169" s="331" t="s">
        <v>244</v>
      </c>
      <c r="E169" s="244"/>
      <c r="F169" s="244"/>
      <c r="G169" s="84"/>
      <c r="H169" s="99"/>
      <c r="I169" s="329">
        <v>1</v>
      </c>
      <c r="J169" s="335">
        <v>1666972</v>
      </c>
      <c r="K169" s="84"/>
      <c r="L169" s="35"/>
      <c r="M169" s="84"/>
      <c r="N169" s="35"/>
      <c r="O169" s="97">
        <f>G169+I169+K169+M169</f>
        <v>1</v>
      </c>
      <c r="P169" s="98">
        <f>H169+J169+L169+N169</f>
        <v>1666972</v>
      </c>
    </row>
    <row r="170" spans="1:16" x14ac:dyDescent="0.25">
      <c r="A170" s="531"/>
      <c r="B170" s="533"/>
      <c r="C170" s="535"/>
      <c r="D170" s="42" t="s">
        <v>27</v>
      </c>
      <c r="E170" s="119"/>
      <c r="F170" s="119"/>
      <c r="G170" s="79">
        <f t="shared" ref="G170:H170" si="67">SUM(G168:G168)</f>
        <v>0</v>
      </c>
      <c r="H170" s="56">
        <f t="shared" si="67"/>
        <v>0</v>
      </c>
      <c r="I170" s="296">
        <f>SUM(I168:I169)</f>
        <v>2</v>
      </c>
      <c r="J170" s="288">
        <f>SUM(J168:J169)</f>
        <v>8271786</v>
      </c>
      <c r="K170" s="79">
        <f t="shared" ref="K170:N170" si="68">SUM(K168:K168)</f>
        <v>0</v>
      </c>
      <c r="L170" s="56">
        <f t="shared" si="68"/>
        <v>0</v>
      </c>
      <c r="M170" s="79">
        <f t="shared" si="68"/>
        <v>0</v>
      </c>
      <c r="N170" s="56">
        <f t="shared" si="68"/>
        <v>0</v>
      </c>
      <c r="O170" s="55">
        <f>SUM(O168:O169)</f>
        <v>2</v>
      </c>
      <c r="P170" s="56">
        <f>SUM(P168:P169)</f>
        <v>8271786</v>
      </c>
    </row>
    <row r="171" spans="1:16" ht="23.25" customHeight="1" x14ac:dyDescent="0.25">
      <c r="A171" s="100"/>
      <c r="B171" s="568" t="s">
        <v>33</v>
      </c>
      <c r="C171" s="569"/>
      <c r="D171" s="570"/>
      <c r="E171" s="55">
        <f>E86+E93+E98+E100+E111+E121+E125+E131+E134+E138+E140+E142+E144+E147</f>
        <v>1</v>
      </c>
      <c r="F171" s="56">
        <f>F86+F93+F98+F100+F111+F121+F125+F131+F134+F138+F140+F142+F144+F147</f>
        <v>212661.5</v>
      </c>
      <c r="G171" s="55">
        <f>G86+G93+G98+G100+G111+G121+G125+G131+G134+G138+G140+G142+G144+G147</f>
        <v>56</v>
      </c>
      <c r="H171" s="56">
        <f>H86+H93+H98+H100+H111+H121+H125+H131+H134+H138+H140+H142+H144+H147</f>
        <v>85881578</v>
      </c>
      <c r="I171" s="341">
        <f>I86+I93+I98+I100+I111+I121+I125+I131+I134+I138+I140+I142+I144+I147+I150+I152+I156+I162+I164+I167+I170</f>
        <v>54</v>
      </c>
      <c r="J171" s="342">
        <f>J86+J93+J98+J100+J111+J121+J125+J131+J134+J138+J140+J142+J144+J147+J150+J152+J156+J162+J164+J167+J170</f>
        <v>120940527</v>
      </c>
      <c r="K171" s="55">
        <f>K86+K93+K98+K100+K111+K121+K125+K131+K134+K138+K140+K142+K144+K147</f>
        <v>0</v>
      </c>
      <c r="L171" s="56">
        <f>L86+L93+L98+L100+L111+L121+L125+L131+L134+L138+L140+L142+L144+L147</f>
        <v>0</v>
      </c>
      <c r="M171" s="55">
        <f>M86+M93+M98+M100+M111+M121+M125+M131+M134+M138+M140+M142+M144+M147</f>
        <v>0</v>
      </c>
      <c r="N171" s="56">
        <f>N86+N93+N98+N100+N111+N121+N125+N131+N134+N138+N140+N142+N144+N147</f>
        <v>0</v>
      </c>
      <c r="O171" s="55">
        <f>O86+O93+O98+O100+O111+O121+O125+O131+O134+O138+O140+O142+O144+O147+O150+O152+O156+O162+O164+O167+O170</f>
        <v>112</v>
      </c>
      <c r="P171" s="61">
        <f>P86+P93+P98+P100+P111+P121+P125+P131+P134+P138+P140+P142+P144+P147+P150+P152+P156+P162+P164+P167+P170</f>
        <v>207650166.5</v>
      </c>
    </row>
    <row r="172" spans="1:16" x14ac:dyDescent="0.25">
      <c r="A172" s="101"/>
      <c r="B172" s="102" t="s">
        <v>62</v>
      </c>
      <c r="C172" s="143"/>
      <c r="D172" s="103"/>
      <c r="E172" s="103"/>
      <c r="F172" s="103"/>
      <c r="G172" s="104"/>
      <c r="H172" s="104"/>
      <c r="I172" s="304"/>
      <c r="J172" s="304"/>
      <c r="K172" s="104"/>
      <c r="L172" s="104"/>
      <c r="M172" s="104"/>
      <c r="N172" s="104"/>
      <c r="O172" s="104"/>
      <c r="P172" s="105"/>
    </row>
    <row r="173" spans="1:16" ht="57" customHeight="1" x14ac:dyDescent="0.25">
      <c r="A173" s="42" t="s">
        <v>18</v>
      </c>
      <c r="B173" s="20" t="s">
        <v>1</v>
      </c>
      <c r="C173" s="142" t="s">
        <v>19</v>
      </c>
      <c r="D173" s="42" t="s">
        <v>34</v>
      </c>
      <c r="E173" s="21" t="s">
        <v>92</v>
      </c>
      <c r="F173" s="21" t="s">
        <v>93</v>
      </c>
      <c r="G173" s="47" t="s">
        <v>21</v>
      </c>
      <c r="H173" s="47" t="s">
        <v>86</v>
      </c>
      <c r="I173" s="282" t="s">
        <v>22</v>
      </c>
      <c r="J173" s="282" t="s">
        <v>87</v>
      </c>
      <c r="K173" s="47" t="s">
        <v>23</v>
      </c>
      <c r="L173" s="47" t="s">
        <v>88</v>
      </c>
      <c r="M173" s="47" t="s">
        <v>24</v>
      </c>
      <c r="N173" s="47" t="s">
        <v>89</v>
      </c>
      <c r="O173" s="47" t="s">
        <v>90</v>
      </c>
      <c r="P173" s="11" t="s">
        <v>84</v>
      </c>
    </row>
    <row r="174" spans="1:16" ht="39" customHeight="1" x14ac:dyDescent="0.25">
      <c r="A174" s="559">
        <v>1</v>
      </c>
      <c r="B174" s="534" t="s">
        <v>12</v>
      </c>
      <c r="C174" s="534" t="s">
        <v>35</v>
      </c>
      <c r="D174" s="106" t="s">
        <v>68</v>
      </c>
      <c r="E174" s="106"/>
      <c r="F174" s="106"/>
      <c r="G174" s="57">
        <v>1</v>
      </c>
      <c r="H174" s="107">
        <v>1936667</v>
      </c>
      <c r="I174" s="283"/>
      <c r="J174" s="283"/>
      <c r="K174" s="55"/>
      <c r="L174" s="55"/>
      <c r="M174" s="55"/>
      <c r="N174" s="55"/>
      <c r="O174" s="31">
        <f>E174+G174+I174+K174+M174</f>
        <v>1</v>
      </c>
      <c r="P174" s="27">
        <f>F174+H174+J174+L174+N174</f>
        <v>1936667</v>
      </c>
    </row>
    <row r="175" spans="1:16" ht="45" x14ac:dyDescent="0.25">
      <c r="A175" s="559"/>
      <c r="B175" s="534"/>
      <c r="C175" s="534"/>
      <c r="D175" s="232" t="s">
        <v>149</v>
      </c>
      <c r="E175" s="205">
        <v>1</v>
      </c>
      <c r="F175" s="144">
        <v>439718.24</v>
      </c>
      <c r="G175" s="57"/>
      <c r="H175" s="107"/>
      <c r="I175" s="283"/>
      <c r="J175" s="283"/>
      <c r="K175" s="55"/>
      <c r="L175" s="55"/>
      <c r="M175" s="55"/>
      <c r="N175" s="55"/>
      <c r="O175" s="31">
        <f>E175+G175+I175+K175+M175</f>
        <v>1</v>
      </c>
      <c r="P175" s="27">
        <f>F175+H175+J175+L175+N175</f>
        <v>439718.24</v>
      </c>
    </row>
    <row r="176" spans="1:16" ht="45" x14ac:dyDescent="0.25">
      <c r="A176" s="559"/>
      <c r="B176" s="534"/>
      <c r="C176" s="534"/>
      <c r="D176" s="232" t="s">
        <v>159</v>
      </c>
      <c r="E176" s="205"/>
      <c r="F176" s="144"/>
      <c r="G176" s="57"/>
      <c r="H176" s="107"/>
      <c r="I176" s="283">
        <v>1</v>
      </c>
      <c r="J176" s="280">
        <v>950325.66666666663</v>
      </c>
      <c r="K176" s="55"/>
      <c r="L176" s="55"/>
      <c r="M176" s="55"/>
      <c r="N176" s="55"/>
      <c r="O176" s="31">
        <f t="shared" ref="O176:O177" si="69">E176+G176+I176+K176+M176</f>
        <v>1</v>
      </c>
      <c r="P176" s="27">
        <f t="shared" ref="P176:P177" si="70">F176+H176+J176+L176+N176</f>
        <v>950325.66666666663</v>
      </c>
    </row>
    <row r="177" spans="1:16" ht="30" x14ac:dyDescent="0.25">
      <c r="A177" s="559"/>
      <c r="B177" s="534"/>
      <c r="C177" s="534"/>
      <c r="D177" s="232" t="s">
        <v>160</v>
      </c>
      <c r="E177" s="205"/>
      <c r="F177" s="144"/>
      <c r="G177" s="57"/>
      <c r="H177" s="107"/>
      <c r="I177" s="283">
        <v>1</v>
      </c>
      <c r="J177" s="280">
        <v>795279.33333333337</v>
      </c>
      <c r="K177" s="55"/>
      <c r="L177" s="55"/>
      <c r="M177" s="55"/>
      <c r="N177" s="55"/>
      <c r="O177" s="31">
        <f t="shared" si="69"/>
        <v>1</v>
      </c>
      <c r="P177" s="27">
        <f t="shared" si="70"/>
        <v>795279.33333333337</v>
      </c>
    </row>
    <row r="178" spans="1:16" x14ac:dyDescent="0.25">
      <c r="A178" s="559"/>
      <c r="B178" s="534"/>
      <c r="C178" s="534"/>
      <c r="D178" s="42" t="s">
        <v>27</v>
      </c>
      <c r="E178" s="55">
        <f>SUM(E174:E175)</f>
        <v>1</v>
      </c>
      <c r="F178" s="61">
        <f>SUM(F174:F175)</f>
        <v>439718.24</v>
      </c>
      <c r="G178" s="55">
        <f>SUM(G174:G174)</f>
        <v>1</v>
      </c>
      <c r="H178" s="61">
        <f>SUM(H174:H174)</f>
        <v>1936667</v>
      </c>
      <c r="I178" s="283">
        <f>SUM(I174:I177)</f>
        <v>2</v>
      </c>
      <c r="J178" s="305">
        <f>SUM(J174:J177)</f>
        <v>1745605</v>
      </c>
      <c r="K178" s="55">
        <f>SUM(K174:K174)</f>
        <v>0</v>
      </c>
      <c r="L178" s="61">
        <f>SUM(L174:L174)</f>
        <v>0</v>
      </c>
      <c r="M178" s="55">
        <f>SUM(M174:M174)</f>
        <v>0</v>
      </c>
      <c r="N178" s="61">
        <f>SUM(N174:N174)</f>
        <v>0</v>
      </c>
      <c r="O178" s="55">
        <f>SUM(O174:O177)</f>
        <v>4</v>
      </c>
      <c r="P178" s="61">
        <f>SUM(P174:P177)</f>
        <v>4121990.24</v>
      </c>
    </row>
    <row r="179" spans="1:16" ht="45" x14ac:dyDescent="0.25">
      <c r="A179" s="559">
        <v>2</v>
      </c>
      <c r="B179" s="534" t="s">
        <v>94</v>
      </c>
      <c r="C179" s="534" t="s">
        <v>35</v>
      </c>
      <c r="D179" s="128" t="s">
        <v>137</v>
      </c>
      <c r="E179" s="128"/>
      <c r="F179" s="128"/>
      <c r="G179" s="57">
        <v>1</v>
      </c>
      <c r="H179" s="144">
        <v>151173</v>
      </c>
      <c r="I179" s="283"/>
      <c r="J179" s="283"/>
      <c r="K179" s="55"/>
      <c r="L179" s="55"/>
      <c r="M179" s="55"/>
      <c r="N179" s="55"/>
      <c r="O179" s="26">
        <f>G179+I179+K179+M179</f>
        <v>1</v>
      </c>
      <c r="P179" s="27">
        <f>H179+J179+L179+N179</f>
        <v>151173</v>
      </c>
    </row>
    <row r="180" spans="1:16" x14ac:dyDescent="0.25">
      <c r="A180" s="559"/>
      <c r="B180" s="534"/>
      <c r="C180" s="534"/>
      <c r="D180" s="42" t="s">
        <v>27</v>
      </c>
      <c r="E180" s="42"/>
      <c r="F180" s="42"/>
      <c r="G180" s="55">
        <f>SUM(G179:G179)</f>
        <v>1</v>
      </c>
      <c r="H180" s="61">
        <f>SUM(H179:H179)</f>
        <v>151173</v>
      </c>
      <c r="I180" s="283">
        <f t="shared" ref="I180:N180" si="71">SUM(I179:I179)</f>
        <v>0</v>
      </c>
      <c r="J180" s="305">
        <f t="shared" si="71"/>
        <v>0</v>
      </c>
      <c r="K180" s="55">
        <f t="shared" si="71"/>
        <v>0</v>
      </c>
      <c r="L180" s="61">
        <f t="shared" si="71"/>
        <v>0</v>
      </c>
      <c r="M180" s="55">
        <f t="shared" si="71"/>
        <v>0</v>
      </c>
      <c r="N180" s="61">
        <f t="shared" si="71"/>
        <v>0</v>
      </c>
      <c r="O180" s="55">
        <f>SUM(O179:O179)</f>
        <v>1</v>
      </c>
      <c r="P180" s="61">
        <f>SUM(P179:P179)</f>
        <v>151173</v>
      </c>
    </row>
    <row r="181" spans="1:16" ht="30" x14ac:dyDescent="0.25">
      <c r="A181" s="559">
        <v>3</v>
      </c>
      <c r="B181" s="532" t="s">
        <v>82</v>
      </c>
      <c r="C181" s="534" t="s">
        <v>35</v>
      </c>
      <c r="D181" s="235" t="s">
        <v>154</v>
      </c>
      <c r="E181" s="205"/>
      <c r="F181" s="144"/>
      <c r="G181" s="57">
        <v>1</v>
      </c>
      <c r="H181" s="144">
        <v>151173</v>
      </c>
      <c r="I181" s="306">
        <v>1</v>
      </c>
      <c r="J181" s="280">
        <v>2610000</v>
      </c>
      <c r="K181" s="55"/>
      <c r="L181" s="55"/>
      <c r="M181" s="55"/>
      <c r="N181" s="55"/>
      <c r="O181" s="26">
        <f>G181+I181+K181+M181</f>
        <v>2</v>
      </c>
      <c r="P181" s="27">
        <f>H181+J181+L181+N181</f>
        <v>2761173</v>
      </c>
    </row>
    <row r="182" spans="1:16" x14ac:dyDescent="0.25">
      <c r="A182" s="559"/>
      <c r="B182" s="533"/>
      <c r="C182" s="534"/>
      <c r="D182" s="42" t="s">
        <v>27</v>
      </c>
      <c r="E182" s="55">
        <f t="shared" ref="E182:J182" si="72">SUM(E181:E181)</f>
        <v>0</v>
      </c>
      <c r="F182" s="61">
        <f t="shared" si="72"/>
        <v>0</v>
      </c>
      <c r="G182" s="55">
        <f t="shared" si="72"/>
        <v>1</v>
      </c>
      <c r="H182" s="61">
        <f t="shared" si="72"/>
        <v>151173</v>
      </c>
      <c r="I182" s="283">
        <f t="shared" si="72"/>
        <v>1</v>
      </c>
      <c r="J182" s="305">
        <f t="shared" si="72"/>
        <v>2610000</v>
      </c>
      <c r="K182" s="55">
        <f t="shared" ref="K182:N182" si="73">SUM(K181:K181)</f>
        <v>0</v>
      </c>
      <c r="L182" s="61">
        <f t="shared" si="73"/>
        <v>0</v>
      </c>
      <c r="M182" s="55">
        <f t="shared" si="73"/>
        <v>0</v>
      </c>
      <c r="N182" s="61">
        <f t="shared" si="73"/>
        <v>0</v>
      </c>
      <c r="O182" s="55">
        <f>SUM(O181:O181)</f>
        <v>2</v>
      </c>
      <c r="P182" s="61">
        <f>SUM(P181:P181)</f>
        <v>2761173</v>
      </c>
    </row>
    <row r="183" spans="1:16" ht="30" x14ac:dyDescent="0.25">
      <c r="A183" s="559">
        <v>4</v>
      </c>
      <c r="B183" s="532" t="s">
        <v>155</v>
      </c>
      <c r="C183" s="534" t="s">
        <v>35</v>
      </c>
      <c r="D183" s="235" t="s">
        <v>156</v>
      </c>
      <c r="E183" s="205"/>
      <c r="F183" s="144"/>
      <c r="G183" s="57"/>
      <c r="H183" s="144"/>
      <c r="I183" s="306">
        <v>1</v>
      </c>
      <c r="J183" s="280">
        <v>320000</v>
      </c>
      <c r="K183" s="55"/>
      <c r="L183" s="55"/>
      <c r="M183" s="55"/>
      <c r="N183" s="55"/>
      <c r="O183" s="26">
        <f>G183+I183+K183+M183</f>
        <v>1</v>
      </c>
      <c r="P183" s="27">
        <f>H183+J183+L183+N183</f>
        <v>320000</v>
      </c>
    </row>
    <row r="184" spans="1:16" x14ac:dyDescent="0.25">
      <c r="A184" s="559"/>
      <c r="B184" s="533"/>
      <c r="C184" s="534"/>
      <c r="D184" s="42" t="s">
        <v>27</v>
      </c>
      <c r="E184" s="55">
        <f t="shared" ref="E184:J184" si="74">SUM(E183:E183)</f>
        <v>0</v>
      </c>
      <c r="F184" s="61">
        <f t="shared" si="74"/>
        <v>0</v>
      </c>
      <c r="G184" s="55">
        <f t="shared" si="74"/>
        <v>0</v>
      </c>
      <c r="H184" s="61">
        <f t="shared" si="74"/>
        <v>0</v>
      </c>
      <c r="I184" s="283">
        <f t="shared" si="74"/>
        <v>1</v>
      </c>
      <c r="J184" s="305">
        <f t="shared" si="74"/>
        <v>320000</v>
      </c>
      <c r="K184" s="55">
        <f t="shared" ref="K184:N184" si="75">SUM(K183:K183)</f>
        <v>0</v>
      </c>
      <c r="L184" s="61">
        <f t="shared" si="75"/>
        <v>0</v>
      </c>
      <c r="M184" s="55">
        <f t="shared" si="75"/>
        <v>0</v>
      </c>
      <c r="N184" s="61">
        <f t="shared" si="75"/>
        <v>0</v>
      </c>
      <c r="O184" s="55">
        <f>SUM(O183:O183)</f>
        <v>1</v>
      </c>
      <c r="P184" s="61">
        <f>SUM(P183:P183)</f>
        <v>320000</v>
      </c>
    </row>
    <row r="185" spans="1:16" ht="30" x14ac:dyDescent="0.25">
      <c r="A185" s="559">
        <v>5</v>
      </c>
      <c r="B185" s="532" t="s">
        <v>157</v>
      </c>
      <c r="C185" s="534" t="s">
        <v>35</v>
      </c>
      <c r="D185" s="235" t="s">
        <v>158</v>
      </c>
      <c r="E185" s="205"/>
      <c r="F185" s="144"/>
      <c r="G185" s="57"/>
      <c r="H185" s="144"/>
      <c r="I185" s="306">
        <v>1</v>
      </c>
      <c r="J185" s="280">
        <v>506000</v>
      </c>
      <c r="K185" s="55"/>
      <c r="L185" s="55"/>
      <c r="M185" s="55"/>
      <c r="N185" s="55"/>
      <c r="O185" s="26">
        <f>G185+I185+K185+M185</f>
        <v>1</v>
      </c>
      <c r="P185" s="27">
        <f>H185+J185+L185+N185</f>
        <v>506000</v>
      </c>
    </row>
    <row r="186" spans="1:16" x14ac:dyDescent="0.25">
      <c r="A186" s="559"/>
      <c r="B186" s="533"/>
      <c r="C186" s="534"/>
      <c r="D186" s="42" t="s">
        <v>27</v>
      </c>
      <c r="E186" s="55">
        <f t="shared" ref="E186:J186" si="76">SUM(E185:E185)</f>
        <v>0</v>
      </c>
      <c r="F186" s="61">
        <f t="shared" si="76"/>
        <v>0</v>
      </c>
      <c r="G186" s="55">
        <f t="shared" si="76"/>
        <v>0</v>
      </c>
      <c r="H186" s="61">
        <f t="shared" si="76"/>
        <v>0</v>
      </c>
      <c r="I186" s="283">
        <f t="shared" si="76"/>
        <v>1</v>
      </c>
      <c r="J186" s="305">
        <f t="shared" si="76"/>
        <v>506000</v>
      </c>
      <c r="K186" s="55">
        <f t="shared" ref="K186:N186" si="77">SUM(K185:K185)</f>
        <v>0</v>
      </c>
      <c r="L186" s="61">
        <f t="shared" si="77"/>
        <v>0</v>
      </c>
      <c r="M186" s="55">
        <f t="shared" si="77"/>
        <v>0</v>
      </c>
      <c r="N186" s="61">
        <f t="shared" si="77"/>
        <v>0</v>
      </c>
      <c r="O186" s="55">
        <f>SUM(O185:O185)</f>
        <v>1</v>
      </c>
      <c r="P186" s="61">
        <f>SUM(P185:P185)</f>
        <v>506000</v>
      </c>
    </row>
    <row r="187" spans="1:16" ht="30" x14ac:dyDescent="0.25">
      <c r="A187" s="559">
        <v>6</v>
      </c>
      <c r="B187" s="532" t="s">
        <v>14</v>
      </c>
      <c r="C187" s="534" t="s">
        <v>35</v>
      </c>
      <c r="D187" s="243" t="s">
        <v>220</v>
      </c>
      <c r="E187" s="205"/>
      <c r="F187" s="144"/>
      <c r="G187" s="57"/>
      <c r="H187" s="144"/>
      <c r="I187" s="306">
        <v>1</v>
      </c>
      <c r="J187" s="280">
        <v>1177700</v>
      </c>
      <c r="K187" s="55"/>
      <c r="L187" s="55"/>
      <c r="M187" s="55"/>
      <c r="N187" s="55"/>
      <c r="O187" s="26">
        <f>G187+I187+K187+M187</f>
        <v>1</v>
      </c>
      <c r="P187" s="27">
        <f>H187+J187+L187+N187</f>
        <v>1177700</v>
      </c>
    </row>
    <row r="188" spans="1:16" x14ac:dyDescent="0.25">
      <c r="A188" s="559"/>
      <c r="B188" s="533"/>
      <c r="C188" s="534"/>
      <c r="D188" s="42" t="s">
        <v>27</v>
      </c>
      <c r="E188" s="55">
        <f t="shared" ref="E188" si="78">SUM(E187:E187)</f>
        <v>0</v>
      </c>
      <c r="F188" s="61">
        <f t="shared" ref="F188" si="79">SUM(F187:F187)</f>
        <v>0</v>
      </c>
      <c r="G188" s="55">
        <f t="shared" ref="G188" si="80">SUM(G187:G187)</f>
        <v>0</v>
      </c>
      <c r="H188" s="61">
        <f t="shared" ref="H188" si="81">SUM(H187:H187)</f>
        <v>0</v>
      </c>
      <c r="I188" s="283">
        <f t="shared" ref="I188" si="82">SUM(I187:I187)</f>
        <v>1</v>
      </c>
      <c r="J188" s="305">
        <f t="shared" ref="J188" si="83">SUM(J187:J187)</f>
        <v>1177700</v>
      </c>
      <c r="K188" s="55">
        <f t="shared" ref="K188:N188" si="84">SUM(K187:K187)</f>
        <v>0</v>
      </c>
      <c r="L188" s="61">
        <f t="shared" si="84"/>
        <v>0</v>
      </c>
      <c r="M188" s="55">
        <f t="shared" si="84"/>
        <v>0</v>
      </c>
      <c r="N188" s="61">
        <f t="shared" si="84"/>
        <v>0</v>
      </c>
      <c r="O188" s="55">
        <f>SUM(O187:O187)</f>
        <v>1</v>
      </c>
      <c r="P188" s="61">
        <f>SUM(P187:P187)</f>
        <v>1177700</v>
      </c>
    </row>
    <row r="189" spans="1:16" ht="15.75" customHeight="1" x14ac:dyDescent="0.25">
      <c r="A189" s="100"/>
      <c r="B189" s="568" t="s">
        <v>36</v>
      </c>
      <c r="C189" s="569"/>
      <c r="D189" s="570"/>
      <c r="E189" s="55">
        <f>E178+E180</f>
        <v>1</v>
      </c>
      <c r="F189" s="61">
        <f>F178+F180</f>
        <v>439718.24</v>
      </c>
      <c r="G189" s="55">
        <f>G178+G180+G182</f>
        <v>3</v>
      </c>
      <c r="H189" s="61">
        <f>H178+H180+H182</f>
        <v>2239013</v>
      </c>
      <c r="I189" s="283">
        <f>I178+I180+I182+I184+I186+I188</f>
        <v>6</v>
      </c>
      <c r="J189" s="305">
        <f>J178+J180+J182+J184+J186+J188</f>
        <v>6359305</v>
      </c>
      <c r="K189" s="55">
        <f t="shared" ref="K189:N189" si="85">K178+K180</f>
        <v>0</v>
      </c>
      <c r="L189" s="61">
        <f t="shared" si="85"/>
        <v>0</v>
      </c>
      <c r="M189" s="55">
        <f t="shared" si="85"/>
        <v>0</v>
      </c>
      <c r="N189" s="61">
        <f t="shared" si="85"/>
        <v>0</v>
      </c>
      <c r="O189" s="311">
        <f>O178+O180+O182+O184+O186+O188</f>
        <v>10</v>
      </c>
      <c r="P189" s="310">
        <f>P178+P180+P182+P184+P186+P188</f>
        <v>9038036.2400000002</v>
      </c>
    </row>
    <row r="190" spans="1:16" x14ac:dyDescent="0.25">
      <c r="A190" s="64"/>
      <c r="B190" s="571"/>
      <c r="C190" s="572"/>
      <c r="D190" s="573"/>
      <c r="E190" s="125"/>
      <c r="F190" s="125"/>
      <c r="G190" s="55"/>
      <c r="H190" s="61"/>
      <c r="I190" s="283" t="s">
        <v>139</v>
      </c>
      <c r="J190" s="305"/>
      <c r="K190" s="55"/>
      <c r="L190" s="61"/>
      <c r="M190" s="55"/>
      <c r="N190" s="61"/>
      <c r="O190" s="55"/>
      <c r="P190" s="61"/>
    </row>
    <row r="191" spans="1:16" ht="18.75" customHeight="1" x14ac:dyDescent="0.25">
      <c r="A191" s="108"/>
      <c r="B191" s="565" t="s">
        <v>37</v>
      </c>
      <c r="C191" s="566"/>
      <c r="D191" s="567"/>
      <c r="E191" s="126"/>
      <c r="F191" s="61">
        <f>F171+F189+F79</f>
        <v>683629.74</v>
      </c>
      <c r="G191" s="64"/>
      <c r="H191" s="61">
        <f>H171+H189+H79</f>
        <v>88354191</v>
      </c>
      <c r="I191" s="307"/>
      <c r="J191" s="305">
        <f>J171+J189+J79</f>
        <v>127634132</v>
      </c>
      <c r="K191" s="64"/>
      <c r="L191" s="61">
        <f>L171+L189+L79</f>
        <v>0</v>
      </c>
      <c r="M191" s="64"/>
      <c r="N191" s="61">
        <f>N171+N189+N79</f>
        <v>0</v>
      </c>
      <c r="O191" s="64"/>
      <c r="P191" s="61">
        <f>P171+P189+P79</f>
        <v>217287352.74000001</v>
      </c>
    </row>
    <row r="192" spans="1:16" x14ac:dyDescent="0.25">
      <c r="H192" s="147">
        <f>'[1]4 квартал (к проток) (2)'!$N$130</f>
        <v>95058857.150000006</v>
      </c>
      <c r="P192" s="1"/>
    </row>
    <row r="193" spans="4:14" x14ac:dyDescent="0.25">
      <c r="H193" s="147">
        <f>'[1]4 квартал (к проток) (2)'!$N$126</f>
        <v>71656053.650000006</v>
      </c>
      <c r="J193" s="308"/>
      <c r="N193" s="110"/>
    </row>
    <row r="194" spans="4:14" x14ac:dyDescent="0.25">
      <c r="D194" s="8"/>
      <c r="E194" s="8"/>
      <c r="F194" s="8"/>
      <c r="H194" s="148">
        <f>H192-H193</f>
        <v>23402803.5</v>
      </c>
      <c r="J194" s="309"/>
      <c r="N194" s="110"/>
    </row>
    <row r="195" spans="4:14" x14ac:dyDescent="0.25">
      <c r="D195" s="8"/>
      <c r="E195" s="8"/>
      <c r="F195" s="8"/>
      <c r="H195" s="159">
        <f>H101+H135</f>
        <v>16101334</v>
      </c>
      <c r="L195" s="110"/>
      <c r="N195" s="111"/>
    </row>
    <row r="196" spans="4:14" x14ac:dyDescent="0.25">
      <c r="D196" s="8"/>
      <c r="E196" s="8"/>
      <c r="F196" s="8"/>
      <c r="H196" s="147">
        <f>H194-H195</f>
        <v>7301469.5</v>
      </c>
      <c r="L196" s="110"/>
    </row>
    <row r="197" spans="4:14" x14ac:dyDescent="0.25">
      <c r="D197" s="8"/>
      <c r="E197" s="8"/>
      <c r="F197" s="8"/>
      <c r="G197" s="112"/>
      <c r="H197" s="147">
        <f>H194+[2]оборудов.ремонт!$I$78</f>
        <v>28237409.640000001</v>
      </c>
      <c r="L197" s="110"/>
      <c r="N197" s="110"/>
    </row>
    <row r="198" spans="4:14" x14ac:dyDescent="0.25">
      <c r="D198" s="8"/>
      <c r="E198" s="8"/>
      <c r="F198" s="8"/>
      <c r="L198" s="109"/>
    </row>
    <row r="199" spans="4:14" x14ac:dyDescent="0.25">
      <c r="D199" s="113"/>
      <c r="E199" s="113"/>
      <c r="F199" s="113"/>
      <c r="L199" s="110"/>
    </row>
  </sheetData>
  <mergeCells count="98">
    <mergeCell ref="B145:B147"/>
    <mergeCell ref="C145:C147"/>
    <mergeCell ref="A145:A147"/>
    <mergeCell ref="B189:D189"/>
    <mergeCell ref="B190:D190"/>
    <mergeCell ref="A181:A182"/>
    <mergeCell ref="B181:B182"/>
    <mergeCell ref="C181:C182"/>
    <mergeCell ref="A183:A184"/>
    <mergeCell ref="B183:B184"/>
    <mergeCell ref="C183:C184"/>
    <mergeCell ref="A185:A186"/>
    <mergeCell ref="B185:B186"/>
    <mergeCell ref="C185:C186"/>
    <mergeCell ref="A148:A150"/>
    <mergeCell ref="B148:B150"/>
    <mergeCell ref="B191:D191"/>
    <mergeCell ref="B171:D171"/>
    <mergeCell ref="A174:A178"/>
    <mergeCell ref="B174:B178"/>
    <mergeCell ref="C174:C178"/>
    <mergeCell ref="A179:A180"/>
    <mergeCell ref="B179:B180"/>
    <mergeCell ref="C179:C180"/>
    <mergeCell ref="A187:A188"/>
    <mergeCell ref="B187:B188"/>
    <mergeCell ref="C187:C188"/>
    <mergeCell ref="A139:A140"/>
    <mergeCell ref="B139:B140"/>
    <mergeCell ref="C139:C140"/>
    <mergeCell ref="A143:A144"/>
    <mergeCell ref="B143:B144"/>
    <mergeCell ref="C143:C144"/>
    <mergeCell ref="A141:A142"/>
    <mergeCell ref="B141:B142"/>
    <mergeCell ref="C141:C142"/>
    <mergeCell ref="A122:A125"/>
    <mergeCell ref="B122:B125"/>
    <mergeCell ref="C122:C125"/>
    <mergeCell ref="A135:A138"/>
    <mergeCell ref="B135:B138"/>
    <mergeCell ref="C135:C138"/>
    <mergeCell ref="A126:A131"/>
    <mergeCell ref="B126:B131"/>
    <mergeCell ref="C126:C131"/>
    <mergeCell ref="A132:A134"/>
    <mergeCell ref="B132:B134"/>
    <mergeCell ref="C132:C134"/>
    <mergeCell ref="A112:A121"/>
    <mergeCell ref="B112:B121"/>
    <mergeCell ref="C112:C121"/>
    <mergeCell ref="A99:A100"/>
    <mergeCell ref="B99:B100"/>
    <mergeCell ref="C99:C100"/>
    <mergeCell ref="A101:A111"/>
    <mergeCell ref="B101:B111"/>
    <mergeCell ref="C101:C111"/>
    <mergeCell ref="B79:D79"/>
    <mergeCell ref="A82:A86"/>
    <mergeCell ref="B82:B86"/>
    <mergeCell ref="C82:C86"/>
    <mergeCell ref="B49:D49"/>
    <mergeCell ref="B50:B55"/>
    <mergeCell ref="B62:D62"/>
    <mergeCell ref="B64:D64"/>
    <mergeCell ref="B65:B73"/>
    <mergeCell ref="B74:D74"/>
    <mergeCell ref="B75:B77"/>
    <mergeCell ref="A94:A98"/>
    <mergeCell ref="B94:B98"/>
    <mergeCell ref="C94:C98"/>
    <mergeCell ref="A87:A93"/>
    <mergeCell ref="B87:B93"/>
    <mergeCell ref="C87:C93"/>
    <mergeCell ref="O1:P1"/>
    <mergeCell ref="B2:P2"/>
    <mergeCell ref="B6:B18"/>
    <mergeCell ref="B32:D32"/>
    <mergeCell ref="B33:B41"/>
    <mergeCell ref="C148:C150"/>
    <mergeCell ref="A151:A152"/>
    <mergeCell ref="B151:B152"/>
    <mergeCell ref="C151:C152"/>
    <mergeCell ref="A153:A156"/>
    <mergeCell ref="B153:B156"/>
    <mergeCell ref="C153:C156"/>
    <mergeCell ref="A157:A162"/>
    <mergeCell ref="B157:B162"/>
    <mergeCell ref="C157:C162"/>
    <mergeCell ref="A163:A164"/>
    <mergeCell ref="B163:B164"/>
    <mergeCell ref="C163:C164"/>
    <mergeCell ref="A165:A167"/>
    <mergeCell ref="B165:B167"/>
    <mergeCell ref="C165:C167"/>
    <mergeCell ref="A168:A170"/>
    <mergeCell ref="B168:B170"/>
    <mergeCell ref="C168:C170"/>
  </mergeCells>
  <printOptions horizontalCentered="1"/>
  <pageMargins left="0.23622047244094491" right="0.23622047244094491" top="0.35433070866141736" bottom="0.35433070866141736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4"/>
  <sheetViews>
    <sheetView zoomScale="80" zoomScaleNormal="80" workbookViewId="0">
      <selection activeCell="B57" sqref="B57:D57"/>
    </sheetView>
  </sheetViews>
  <sheetFormatPr defaultRowHeight="15" x14ac:dyDescent="0.25"/>
  <cols>
    <col min="1" max="1" width="5" style="13" customWidth="1"/>
    <col min="2" max="2" width="28.42578125" style="3" customWidth="1"/>
    <col min="3" max="3" width="20.42578125" style="113" customWidth="1"/>
    <col min="4" max="4" width="63.85546875" style="13" customWidth="1"/>
    <col min="5" max="5" width="10.42578125" style="13" hidden="1" customWidth="1"/>
    <col min="6" max="6" width="17.85546875" style="13" hidden="1" customWidth="1"/>
    <col min="7" max="7" width="11.85546875" style="14" hidden="1" customWidth="1"/>
    <col min="8" max="8" width="19.85546875" style="14" hidden="1" customWidth="1"/>
    <col min="9" max="9" width="10.28515625" style="14" hidden="1" customWidth="1"/>
    <col min="10" max="10" width="17.85546875" style="14" hidden="1" customWidth="1"/>
    <col min="11" max="11" width="10.85546875" style="14" hidden="1" customWidth="1"/>
    <col min="12" max="12" width="17.5703125" style="14" hidden="1" customWidth="1"/>
    <col min="13" max="13" width="11.42578125" style="14" hidden="1" customWidth="1"/>
    <col min="14" max="14" width="19.5703125" style="14" hidden="1" customWidth="1"/>
    <col min="15" max="15" width="12.140625" style="14" customWidth="1"/>
    <col min="16" max="16" width="22.42578125" style="2" customWidth="1"/>
    <col min="17" max="17" width="11.42578125" style="13" bestFit="1" customWidth="1"/>
    <col min="18" max="18" width="17.42578125" style="13" customWidth="1"/>
    <col min="19" max="16384" width="9.140625" style="13"/>
  </cols>
  <sheetData>
    <row r="1" spans="1:16" ht="18.75" x14ac:dyDescent="0.25">
      <c r="O1" s="574" t="s">
        <v>143</v>
      </c>
      <c r="P1" s="575"/>
    </row>
    <row r="2" spans="1:16" ht="18.75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6" x14ac:dyDescent="0.25">
      <c r="B3" s="15" t="s">
        <v>38</v>
      </c>
      <c r="C3" s="139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8"/>
    </row>
    <row r="4" spans="1:16" ht="71.25" x14ac:dyDescent="0.25">
      <c r="A4" s="19" t="s">
        <v>0</v>
      </c>
      <c r="B4" s="20" t="s">
        <v>1</v>
      </c>
      <c r="C4" s="140" t="s">
        <v>2</v>
      </c>
      <c r="D4" s="21" t="s">
        <v>3</v>
      </c>
      <c r="E4" s="21" t="s">
        <v>92</v>
      </c>
      <c r="F4" s="21" t="s">
        <v>93</v>
      </c>
      <c r="G4" s="11" t="s">
        <v>4</v>
      </c>
      <c r="H4" s="12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11" t="s">
        <v>140</v>
      </c>
    </row>
    <row r="5" spans="1:16" ht="49.5" customHeight="1" x14ac:dyDescent="0.25">
      <c r="A5" s="152">
        <v>1</v>
      </c>
      <c r="B5" s="542" t="s">
        <v>94</v>
      </c>
      <c r="C5" s="145" t="s">
        <v>95</v>
      </c>
      <c r="D5" s="129" t="s">
        <v>123</v>
      </c>
      <c r="E5" s="114"/>
      <c r="F5" s="114"/>
      <c r="G5" s="23">
        <v>1</v>
      </c>
      <c r="H5" s="130">
        <v>7000</v>
      </c>
      <c r="I5" s="25"/>
      <c r="J5" s="25"/>
      <c r="K5" s="25"/>
      <c r="L5" s="25"/>
      <c r="M5" s="25"/>
      <c r="N5" s="25"/>
      <c r="O5" s="26">
        <f t="shared" ref="O5:P11" si="0">G5+I5+K5+M5</f>
        <v>1</v>
      </c>
      <c r="P5" s="27">
        <f t="shared" si="0"/>
        <v>7000</v>
      </c>
    </row>
    <row r="6" spans="1:16" ht="48.75" customHeight="1" x14ac:dyDescent="0.25">
      <c r="A6" s="152">
        <v>2</v>
      </c>
      <c r="B6" s="536"/>
      <c r="C6" s="145" t="s">
        <v>95</v>
      </c>
      <c r="D6" s="129" t="s">
        <v>123</v>
      </c>
      <c r="E6" s="71"/>
      <c r="F6" s="71"/>
      <c r="G6" s="23">
        <v>1</v>
      </c>
      <c r="H6" s="130">
        <v>7000</v>
      </c>
      <c r="I6" s="23"/>
      <c r="J6" s="24"/>
      <c r="K6" s="25"/>
      <c r="L6" s="25"/>
      <c r="M6" s="25"/>
      <c r="N6" s="25"/>
      <c r="O6" s="26">
        <f t="shared" si="0"/>
        <v>1</v>
      </c>
      <c r="P6" s="27">
        <f t="shared" si="0"/>
        <v>7000</v>
      </c>
    </row>
    <row r="7" spans="1:16" ht="59.25" customHeight="1" x14ac:dyDescent="0.25">
      <c r="A7" s="152">
        <v>3</v>
      </c>
      <c r="B7" s="536"/>
      <c r="C7" s="145" t="s">
        <v>96</v>
      </c>
      <c r="D7" s="129" t="s">
        <v>124</v>
      </c>
      <c r="E7" s="71"/>
      <c r="F7" s="71"/>
      <c r="G7" s="23">
        <v>1</v>
      </c>
      <c r="H7" s="130">
        <v>10000</v>
      </c>
      <c r="I7" s="23"/>
      <c r="J7" s="24"/>
      <c r="K7" s="25"/>
      <c r="L7" s="25"/>
      <c r="M7" s="23"/>
      <c r="N7" s="24"/>
      <c r="O7" s="26">
        <f t="shared" si="0"/>
        <v>1</v>
      </c>
      <c r="P7" s="27">
        <f t="shared" si="0"/>
        <v>10000</v>
      </c>
    </row>
    <row r="8" spans="1:16" ht="45" x14ac:dyDescent="0.25">
      <c r="A8" s="152">
        <v>7</v>
      </c>
      <c r="B8" s="536"/>
      <c r="C8" s="145" t="s">
        <v>98</v>
      </c>
      <c r="D8" s="129" t="s">
        <v>128</v>
      </c>
      <c r="E8" s="71"/>
      <c r="F8" s="71"/>
      <c r="G8" s="23">
        <v>1</v>
      </c>
      <c r="H8" s="130">
        <v>7500</v>
      </c>
      <c r="I8" s="23"/>
      <c r="J8" s="24"/>
      <c r="K8" s="25"/>
      <c r="L8" s="25"/>
      <c r="M8" s="23"/>
      <c r="N8" s="24"/>
      <c r="O8" s="26">
        <f t="shared" si="0"/>
        <v>1</v>
      </c>
      <c r="P8" s="27">
        <f t="shared" si="0"/>
        <v>7500</v>
      </c>
    </row>
    <row r="9" spans="1:16" ht="45" x14ac:dyDescent="0.25">
      <c r="A9" s="152">
        <v>8</v>
      </c>
      <c r="B9" s="536"/>
      <c r="C9" s="145" t="s">
        <v>98</v>
      </c>
      <c r="D9" s="129" t="s">
        <v>128</v>
      </c>
      <c r="E9" s="71"/>
      <c r="F9" s="71"/>
      <c r="G9" s="23">
        <v>1</v>
      </c>
      <c r="H9" s="130">
        <v>7500</v>
      </c>
      <c r="I9" s="23"/>
      <c r="J9" s="24"/>
      <c r="K9" s="25"/>
      <c r="L9" s="25"/>
      <c r="M9" s="23"/>
      <c r="N9" s="24"/>
      <c r="O9" s="26">
        <f t="shared" si="0"/>
        <v>1</v>
      </c>
      <c r="P9" s="27">
        <f t="shared" si="0"/>
        <v>7500</v>
      </c>
    </row>
    <row r="10" spans="1:16" ht="52.5" customHeight="1" x14ac:dyDescent="0.25">
      <c r="A10" s="152">
        <v>10</v>
      </c>
      <c r="B10" s="536"/>
      <c r="C10" s="145" t="s">
        <v>100</v>
      </c>
      <c r="D10" s="129" t="s">
        <v>128</v>
      </c>
      <c r="E10" s="71"/>
      <c r="F10" s="71"/>
      <c r="G10" s="23">
        <v>1</v>
      </c>
      <c r="H10" s="130">
        <v>7500</v>
      </c>
      <c r="I10" s="23"/>
      <c r="J10" s="24"/>
      <c r="K10" s="25"/>
      <c r="L10" s="25"/>
      <c r="M10" s="23"/>
      <c r="N10" s="24"/>
      <c r="O10" s="26">
        <f t="shared" si="0"/>
        <v>1</v>
      </c>
      <c r="P10" s="27">
        <f t="shared" si="0"/>
        <v>7500</v>
      </c>
    </row>
    <row r="11" spans="1:16" ht="60" customHeight="1" x14ac:dyDescent="0.25">
      <c r="A11" s="152">
        <v>11</v>
      </c>
      <c r="B11" s="536"/>
      <c r="C11" s="145" t="s">
        <v>98</v>
      </c>
      <c r="D11" s="129" t="s">
        <v>130</v>
      </c>
      <c r="E11" s="71"/>
      <c r="F11" s="71"/>
      <c r="G11" s="23">
        <v>1</v>
      </c>
      <c r="H11" s="130">
        <v>7500</v>
      </c>
      <c r="I11" s="23"/>
      <c r="J11" s="24"/>
      <c r="K11" s="25"/>
      <c r="L11" s="25"/>
      <c r="M11" s="23"/>
      <c r="N11" s="24"/>
      <c r="O11" s="26">
        <f t="shared" si="0"/>
        <v>1</v>
      </c>
      <c r="P11" s="27">
        <f t="shared" si="0"/>
        <v>7500</v>
      </c>
    </row>
    <row r="12" spans="1:16" ht="15.75" x14ac:dyDescent="0.25">
      <c r="A12" s="152"/>
      <c r="B12" s="543" t="s">
        <v>101</v>
      </c>
      <c r="C12" s="543"/>
      <c r="D12" s="543"/>
      <c r="E12" s="115"/>
      <c r="F12" s="115"/>
      <c r="G12" s="23">
        <f>SUM(G5:G11)</f>
        <v>7</v>
      </c>
      <c r="H12" s="131">
        <f>SUM(H5:H11)</f>
        <v>54000</v>
      </c>
      <c r="I12" s="4">
        <f>SUM(I6:I11)</f>
        <v>0</v>
      </c>
      <c r="J12" s="4">
        <f>SUM(J6:J11)</f>
        <v>0</v>
      </c>
      <c r="K12" s="28">
        <f t="shared" ref="K12:P12" si="1">SUM(K5:K11)</f>
        <v>0</v>
      </c>
      <c r="L12" s="29">
        <f t="shared" si="1"/>
        <v>0</v>
      </c>
      <c r="M12" s="28">
        <f t="shared" si="1"/>
        <v>0</v>
      </c>
      <c r="N12" s="29">
        <f t="shared" si="1"/>
        <v>0</v>
      </c>
      <c r="O12" s="28">
        <f t="shared" si="1"/>
        <v>7</v>
      </c>
      <c r="P12" s="29">
        <f t="shared" si="1"/>
        <v>54000</v>
      </c>
    </row>
    <row r="13" spans="1:16" ht="66.75" customHeight="1" x14ac:dyDescent="0.25">
      <c r="A13" s="152">
        <v>1</v>
      </c>
      <c r="B13" s="542" t="s">
        <v>12</v>
      </c>
      <c r="C13" s="10" t="s">
        <v>102</v>
      </c>
      <c r="D13" s="132" t="s">
        <v>116</v>
      </c>
      <c r="E13" s="152"/>
      <c r="F13" s="152"/>
      <c r="G13" s="31">
        <v>1</v>
      </c>
      <c r="H13" s="134">
        <v>5400</v>
      </c>
      <c r="I13" s="25"/>
      <c r="J13" s="25"/>
      <c r="K13" s="25"/>
      <c r="L13" s="25"/>
      <c r="M13" s="25"/>
      <c r="N13" s="25"/>
      <c r="O13" s="26">
        <f t="shared" ref="O13:P21" si="2">G13+I13+K13+M13</f>
        <v>1</v>
      </c>
      <c r="P13" s="27">
        <f t="shared" si="2"/>
        <v>5400</v>
      </c>
    </row>
    <row r="14" spans="1:16" ht="45" x14ac:dyDescent="0.25">
      <c r="A14" s="152">
        <v>2</v>
      </c>
      <c r="B14" s="536"/>
      <c r="C14" s="10" t="s">
        <v>103</v>
      </c>
      <c r="D14" s="132" t="s">
        <v>117</v>
      </c>
      <c r="E14" s="152"/>
      <c r="F14" s="152"/>
      <c r="G14" s="31">
        <v>1</v>
      </c>
      <c r="H14" s="134">
        <v>5400</v>
      </c>
      <c r="I14" s="25"/>
      <c r="J14" s="25"/>
      <c r="K14" s="25"/>
      <c r="L14" s="25"/>
      <c r="M14" s="23"/>
      <c r="N14" s="24"/>
      <c r="O14" s="26">
        <f t="shared" si="2"/>
        <v>1</v>
      </c>
      <c r="P14" s="27">
        <f t="shared" si="2"/>
        <v>5400</v>
      </c>
    </row>
    <row r="15" spans="1:16" ht="75" x14ac:dyDescent="0.25">
      <c r="A15" s="152">
        <v>3</v>
      </c>
      <c r="B15" s="536"/>
      <c r="C15" s="10" t="s">
        <v>104</v>
      </c>
      <c r="D15" s="132" t="s">
        <v>118</v>
      </c>
      <c r="E15" s="33"/>
      <c r="F15" s="33"/>
      <c r="G15" s="97">
        <v>1</v>
      </c>
      <c r="H15" s="134">
        <v>4000</v>
      </c>
      <c r="I15" s="25"/>
      <c r="J15" s="25"/>
      <c r="K15" s="34"/>
      <c r="L15" s="35"/>
      <c r="M15" s="25"/>
      <c r="N15" s="25"/>
      <c r="O15" s="26">
        <f t="shared" si="2"/>
        <v>1</v>
      </c>
      <c r="P15" s="27">
        <f t="shared" si="2"/>
        <v>4000</v>
      </c>
    </row>
    <row r="16" spans="1:16" ht="45" x14ac:dyDescent="0.25">
      <c r="A16" s="152">
        <v>4</v>
      </c>
      <c r="B16" s="536"/>
      <c r="C16" s="10" t="s">
        <v>105</v>
      </c>
      <c r="D16" s="132" t="s">
        <v>115</v>
      </c>
      <c r="E16" s="152"/>
      <c r="F16" s="152"/>
      <c r="G16" s="31">
        <v>1</v>
      </c>
      <c r="H16" s="134">
        <v>3000</v>
      </c>
      <c r="I16" s="25"/>
      <c r="J16" s="25"/>
      <c r="K16" s="25"/>
      <c r="L16" s="25"/>
      <c r="M16" s="25"/>
      <c r="N16" s="25"/>
      <c r="O16" s="26">
        <f t="shared" si="2"/>
        <v>1</v>
      </c>
      <c r="P16" s="27">
        <f t="shared" si="2"/>
        <v>3000</v>
      </c>
    </row>
    <row r="17" spans="1:17" ht="60" x14ac:dyDescent="0.25">
      <c r="A17" s="152">
        <v>5</v>
      </c>
      <c r="B17" s="536"/>
      <c r="C17" s="10" t="s">
        <v>106</v>
      </c>
      <c r="D17" s="132" t="s">
        <v>119</v>
      </c>
      <c r="E17" s="152"/>
      <c r="F17" s="152"/>
      <c r="G17" s="31">
        <v>1</v>
      </c>
      <c r="H17" s="134">
        <v>3900</v>
      </c>
      <c r="I17" s="23"/>
      <c r="J17" s="24"/>
      <c r="K17" s="25"/>
      <c r="L17" s="25"/>
      <c r="M17" s="25"/>
      <c r="N17" s="25"/>
      <c r="O17" s="26">
        <f t="shared" si="2"/>
        <v>1</v>
      </c>
      <c r="P17" s="27">
        <f t="shared" si="2"/>
        <v>3900</v>
      </c>
    </row>
    <row r="18" spans="1:17" ht="45" x14ac:dyDescent="0.25">
      <c r="A18" s="152">
        <v>6</v>
      </c>
      <c r="B18" s="536"/>
      <c r="C18" s="10" t="s">
        <v>107</v>
      </c>
      <c r="D18" s="132" t="s">
        <v>120</v>
      </c>
      <c r="E18" s="152"/>
      <c r="F18" s="152"/>
      <c r="G18" s="31">
        <v>1</v>
      </c>
      <c r="H18" s="134">
        <v>12900</v>
      </c>
      <c r="I18" s="23"/>
      <c r="J18" s="24"/>
      <c r="K18" s="25"/>
      <c r="L18" s="25"/>
      <c r="M18" s="25"/>
      <c r="N18" s="25"/>
      <c r="O18" s="26">
        <f t="shared" si="2"/>
        <v>1</v>
      </c>
      <c r="P18" s="27">
        <f t="shared" si="2"/>
        <v>12900</v>
      </c>
    </row>
    <row r="19" spans="1:17" ht="45" x14ac:dyDescent="0.25">
      <c r="A19" s="152">
        <v>7</v>
      </c>
      <c r="B19" s="536"/>
      <c r="C19" s="10" t="s">
        <v>108</v>
      </c>
      <c r="D19" s="132" t="s">
        <v>121</v>
      </c>
      <c r="E19" s="152"/>
      <c r="F19" s="152"/>
      <c r="G19" s="31">
        <v>1</v>
      </c>
      <c r="H19" s="134">
        <v>1800</v>
      </c>
      <c r="I19" s="23"/>
      <c r="J19" s="24"/>
      <c r="K19" s="25"/>
      <c r="L19" s="25"/>
      <c r="M19" s="25"/>
      <c r="N19" s="25"/>
      <c r="O19" s="26">
        <f t="shared" si="2"/>
        <v>1</v>
      </c>
      <c r="P19" s="27">
        <f t="shared" si="2"/>
        <v>1800</v>
      </c>
    </row>
    <row r="20" spans="1:17" ht="45" x14ac:dyDescent="0.25">
      <c r="A20" s="152">
        <v>8</v>
      </c>
      <c r="B20" s="536"/>
      <c r="C20" s="10" t="s">
        <v>108</v>
      </c>
      <c r="D20" s="132" t="s">
        <v>121</v>
      </c>
      <c r="E20" s="152"/>
      <c r="F20" s="152"/>
      <c r="G20" s="31">
        <v>1</v>
      </c>
      <c r="H20" s="134">
        <v>1800</v>
      </c>
      <c r="I20" s="36"/>
      <c r="J20" s="24"/>
      <c r="K20" s="25"/>
      <c r="L20" s="25"/>
      <c r="M20" s="25"/>
      <c r="N20" s="25"/>
      <c r="O20" s="26">
        <f t="shared" si="2"/>
        <v>1</v>
      </c>
      <c r="P20" s="27">
        <f t="shared" si="2"/>
        <v>1800</v>
      </c>
    </row>
    <row r="21" spans="1:17" ht="60" x14ac:dyDescent="0.25">
      <c r="A21" s="152">
        <v>9</v>
      </c>
      <c r="B21" s="536"/>
      <c r="C21" s="141" t="s">
        <v>132</v>
      </c>
      <c r="D21" s="133" t="s">
        <v>122</v>
      </c>
      <c r="E21" s="38"/>
      <c r="F21" s="38"/>
      <c r="G21" s="31">
        <v>1</v>
      </c>
      <c r="H21" s="135">
        <v>10000</v>
      </c>
      <c r="I21" s="23"/>
      <c r="J21" s="24"/>
      <c r="K21" s="25"/>
      <c r="L21" s="25"/>
      <c r="M21" s="25"/>
      <c r="N21" s="25"/>
      <c r="O21" s="26">
        <f t="shared" si="2"/>
        <v>1</v>
      </c>
      <c r="P21" s="27">
        <f t="shared" si="2"/>
        <v>10000</v>
      </c>
    </row>
    <row r="22" spans="1:17" x14ac:dyDescent="0.25">
      <c r="A22" s="152"/>
      <c r="B22" s="543" t="s">
        <v>13</v>
      </c>
      <c r="C22" s="543"/>
      <c r="D22" s="543"/>
      <c r="E22" s="149"/>
      <c r="F22" s="149"/>
      <c r="G22" s="39">
        <f>SUM(G13:G21)</f>
        <v>9</v>
      </c>
      <c r="H22" s="29">
        <f>SUM(H13:H21)</f>
        <v>48200</v>
      </c>
      <c r="I22" s="28">
        <f>SUM(I17:I21)</f>
        <v>0</v>
      </c>
      <c r="J22" s="28">
        <f>SUM(J17:J21)</f>
        <v>0</v>
      </c>
      <c r="K22" s="39">
        <f t="shared" ref="K22:P22" si="3">SUM(K13:K21)</f>
        <v>0</v>
      </c>
      <c r="L22" s="29">
        <f t="shared" si="3"/>
        <v>0</v>
      </c>
      <c r="M22" s="39">
        <f t="shared" si="3"/>
        <v>0</v>
      </c>
      <c r="N22" s="29">
        <f t="shared" si="3"/>
        <v>0</v>
      </c>
      <c r="O22" s="39">
        <f t="shared" si="3"/>
        <v>9</v>
      </c>
      <c r="P22" s="29">
        <f t="shared" si="3"/>
        <v>48200</v>
      </c>
    </row>
    <row r="23" spans="1:17" ht="63" x14ac:dyDescent="0.25">
      <c r="A23" s="152">
        <v>1</v>
      </c>
      <c r="B23" s="534" t="s">
        <v>14</v>
      </c>
      <c r="C23" s="154" t="s">
        <v>133</v>
      </c>
      <c r="D23" s="136" t="s">
        <v>109</v>
      </c>
      <c r="E23" s="40"/>
      <c r="F23" s="40"/>
      <c r="G23" s="31">
        <v>1</v>
      </c>
      <c r="H23" s="138">
        <v>12900</v>
      </c>
      <c r="I23" s="25"/>
      <c r="J23" s="25"/>
      <c r="K23" s="25"/>
      <c r="L23" s="25"/>
      <c r="M23" s="25"/>
      <c r="N23" s="25"/>
      <c r="O23" s="31">
        <f>G23+I23+K23+M23</f>
        <v>1</v>
      </c>
      <c r="P23" s="27">
        <f>H23+J23+L23+N23</f>
        <v>12900</v>
      </c>
    </row>
    <row r="24" spans="1:17" ht="63" x14ac:dyDescent="0.25">
      <c r="A24" s="152">
        <v>2</v>
      </c>
      <c r="B24" s="534"/>
      <c r="C24" s="150" t="s">
        <v>134</v>
      </c>
      <c r="D24" s="136" t="s">
        <v>110</v>
      </c>
      <c r="E24" s="40"/>
      <c r="F24" s="40"/>
      <c r="G24" s="31">
        <v>1</v>
      </c>
      <c r="H24" s="138">
        <v>8100</v>
      </c>
      <c r="I24" s="25"/>
      <c r="J24" s="25"/>
      <c r="K24" s="25"/>
      <c r="L24" s="25"/>
      <c r="M24" s="25"/>
      <c r="N24" s="25"/>
      <c r="O24" s="31">
        <f t="shared" ref="O24:P28" si="4">G24+I24+K24+M24</f>
        <v>1</v>
      </c>
      <c r="P24" s="27">
        <f t="shared" si="4"/>
        <v>8100</v>
      </c>
    </row>
    <row r="25" spans="1:17" ht="78.75" x14ac:dyDescent="0.25">
      <c r="A25" s="152">
        <v>3</v>
      </c>
      <c r="B25" s="534"/>
      <c r="C25" s="154" t="s">
        <v>135</v>
      </c>
      <c r="D25" s="137" t="s">
        <v>111</v>
      </c>
      <c r="E25" s="40"/>
      <c r="F25" s="40"/>
      <c r="G25" s="31">
        <v>1</v>
      </c>
      <c r="H25" s="138">
        <v>5000</v>
      </c>
      <c r="I25" s="25"/>
      <c r="J25" s="25"/>
      <c r="K25" s="25"/>
      <c r="L25" s="25"/>
      <c r="M25" s="25"/>
      <c r="N25" s="25"/>
      <c r="O25" s="31">
        <f t="shared" si="4"/>
        <v>1</v>
      </c>
      <c r="P25" s="27">
        <f t="shared" si="4"/>
        <v>5000</v>
      </c>
    </row>
    <row r="26" spans="1:17" ht="78.75" x14ac:dyDescent="0.25">
      <c r="A26" s="152">
        <v>4</v>
      </c>
      <c r="B26" s="534"/>
      <c r="C26" s="154" t="s">
        <v>136</v>
      </c>
      <c r="D26" s="136" t="s">
        <v>112</v>
      </c>
      <c r="E26" s="40"/>
      <c r="F26" s="40"/>
      <c r="G26" s="31">
        <v>1</v>
      </c>
      <c r="H26" s="138">
        <v>10000</v>
      </c>
      <c r="I26" s="25"/>
      <c r="J26" s="25"/>
      <c r="K26" s="25"/>
      <c r="L26" s="25"/>
      <c r="M26" s="25"/>
      <c r="N26" s="25"/>
      <c r="O26" s="31">
        <f t="shared" si="4"/>
        <v>1</v>
      </c>
      <c r="P26" s="27">
        <f t="shared" si="4"/>
        <v>10000</v>
      </c>
    </row>
    <row r="27" spans="1:17" ht="94.5" x14ac:dyDescent="0.25">
      <c r="A27" s="152">
        <v>5</v>
      </c>
      <c r="B27" s="534"/>
      <c r="C27" s="154" t="s">
        <v>96</v>
      </c>
      <c r="D27" s="136" t="s">
        <v>113</v>
      </c>
      <c r="E27" s="40"/>
      <c r="F27" s="40"/>
      <c r="G27" s="31">
        <v>1</v>
      </c>
      <c r="H27" s="138">
        <v>2700</v>
      </c>
      <c r="I27" s="25"/>
      <c r="J27" s="25"/>
      <c r="K27" s="25"/>
      <c r="L27" s="25"/>
      <c r="M27" s="25"/>
      <c r="N27" s="25"/>
      <c r="O27" s="31">
        <f t="shared" si="4"/>
        <v>1</v>
      </c>
      <c r="P27" s="27">
        <f t="shared" si="4"/>
        <v>2700</v>
      </c>
    </row>
    <row r="28" spans="1:17" ht="78.75" x14ac:dyDescent="0.25">
      <c r="A28" s="152">
        <v>6</v>
      </c>
      <c r="B28" s="534"/>
      <c r="C28" s="154" t="s">
        <v>96</v>
      </c>
      <c r="D28" s="136" t="s">
        <v>114</v>
      </c>
      <c r="E28" s="40"/>
      <c r="F28" s="40"/>
      <c r="G28" s="31">
        <v>1</v>
      </c>
      <c r="H28" s="138">
        <v>2700</v>
      </c>
      <c r="I28" s="25"/>
      <c r="J28" s="25"/>
      <c r="K28" s="25"/>
      <c r="L28" s="25"/>
      <c r="M28" s="25"/>
      <c r="N28" s="25"/>
      <c r="O28" s="31">
        <f t="shared" si="4"/>
        <v>1</v>
      </c>
      <c r="P28" s="27">
        <f t="shared" si="4"/>
        <v>2700</v>
      </c>
    </row>
    <row r="29" spans="1:17" x14ac:dyDescent="0.25">
      <c r="A29" s="152"/>
      <c r="B29" s="543" t="s">
        <v>15</v>
      </c>
      <c r="C29" s="543"/>
      <c r="D29" s="543"/>
      <c r="E29" s="149"/>
      <c r="F29" s="149"/>
      <c r="G29" s="39">
        <f>SUM(G23:G28)</f>
        <v>6</v>
      </c>
      <c r="H29" s="29">
        <f>SUM(H23:H28)</f>
        <v>41400</v>
      </c>
      <c r="I29" s="5"/>
      <c r="J29" s="5"/>
      <c r="K29" s="5"/>
      <c r="L29" s="5"/>
      <c r="M29" s="5"/>
      <c r="N29" s="5"/>
      <c r="O29" s="39">
        <f>SUM(O23:O28)</f>
        <v>6</v>
      </c>
      <c r="P29" s="29">
        <f>SUM(P23:P28)</f>
        <v>41400</v>
      </c>
    </row>
    <row r="30" spans="1:17" x14ac:dyDescent="0.25">
      <c r="A30" s="42">
        <v>10</v>
      </c>
      <c r="B30" s="543" t="s">
        <v>17</v>
      </c>
      <c r="C30" s="543"/>
      <c r="D30" s="543"/>
      <c r="E30" s="149"/>
      <c r="F30" s="149"/>
      <c r="G30" s="39">
        <f>G12+G22+G29</f>
        <v>22</v>
      </c>
      <c r="H30" s="29">
        <f>H12+H22+H29</f>
        <v>143600</v>
      </c>
      <c r="I30" s="39">
        <f t="shared" ref="I30:P30" si="5">I12+I22+I29</f>
        <v>0</v>
      </c>
      <c r="J30" s="29">
        <f t="shared" si="5"/>
        <v>0</v>
      </c>
      <c r="K30" s="39">
        <f t="shared" si="5"/>
        <v>0</v>
      </c>
      <c r="L30" s="29">
        <f t="shared" si="5"/>
        <v>0</v>
      </c>
      <c r="M30" s="39">
        <f t="shared" si="5"/>
        <v>0</v>
      </c>
      <c r="N30" s="29">
        <f t="shared" si="5"/>
        <v>0</v>
      </c>
      <c r="O30" s="39">
        <f t="shared" si="5"/>
        <v>22</v>
      </c>
      <c r="P30" s="29">
        <f t="shared" si="5"/>
        <v>143600</v>
      </c>
      <c r="Q30" s="43"/>
    </row>
    <row r="31" spans="1:17" x14ac:dyDescent="0.25">
      <c r="A31" s="44"/>
      <c r="B31" s="15" t="s">
        <v>39</v>
      </c>
      <c r="C31" s="45"/>
      <c r="D31" s="45"/>
      <c r="E31" s="45"/>
      <c r="F31" s="45"/>
      <c r="G31" s="17"/>
      <c r="H31" s="17"/>
      <c r="I31" s="17"/>
      <c r="J31" s="17"/>
      <c r="K31" s="17"/>
      <c r="L31" s="17"/>
      <c r="M31" s="17"/>
      <c r="N31" s="17"/>
      <c r="O31" s="46"/>
      <c r="P31" s="18"/>
      <c r="Q31" s="43"/>
    </row>
    <row r="32" spans="1:17" ht="57" x14ac:dyDescent="0.25">
      <c r="A32" s="42" t="s">
        <v>18</v>
      </c>
      <c r="B32" s="20" t="s">
        <v>1</v>
      </c>
      <c r="C32" s="142" t="s">
        <v>19</v>
      </c>
      <c r="D32" s="42" t="s">
        <v>20</v>
      </c>
      <c r="E32" s="21" t="s">
        <v>92</v>
      </c>
      <c r="F32" s="21" t="s">
        <v>93</v>
      </c>
      <c r="G32" s="47" t="s">
        <v>21</v>
      </c>
      <c r="H32" s="47" t="s">
        <v>86</v>
      </c>
      <c r="I32" s="47" t="s">
        <v>22</v>
      </c>
      <c r="J32" s="47" t="s">
        <v>87</v>
      </c>
      <c r="K32" s="47" t="s">
        <v>23</v>
      </c>
      <c r="L32" s="47" t="s">
        <v>88</v>
      </c>
      <c r="M32" s="47" t="s">
        <v>24</v>
      </c>
      <c r="N32" s="47" t="s">
        <v>89</v>
      </c>
      <c r="O32" s="47" t="s">
        <v>90</v>
      </c>
      <c r="P32" s="11" t="s">
        <v>84</v>
      </c>
    </row>
    <row r="33" spans="1:16" ht="21.75" customHeight="1" x14ac:dyDescent="0.25">
      <c r="A33" s="536">
        <v>1</v>
      </c>
      <c r="B33" s="545" t="s">
        <v>16</v>
      </c>
      <c r="C33" s="545" t="s">
        <v>25</v>
      </c>
      <c r="D33" s="51" t="s">
        <v>26</v>
      </c>
      <c r="E33" s="51"/>
      <c r="F33" s="51"/>
      <c r="G33" s="37">
        <v>1</v>
      </c>
      <c r="H33" s="49">
        <v>356400</v>
      </c>
      <c r="I33" s="47"/>
      <c r="J33" s="47"/>
      <c r="K33" s="47"/>
      <c r="L33" s="52"/>
      <c r="M33" s="47"/>
      <c r="N33" s="52"/>
      <c r="O33" s="26">
        <f>G33+I33+K33+M33</f>
        <v>1</v>
      </c>
      <c r="P33" s="32">
        <f>H33+J33+L33+N33</f>
        <v>356400</v>
      </c>
    </row>
    <row r="34" spans="1:16" x14ac:dyDescent="0.25">
      <c r="A34" s="537"/>
      <c r="B34" s="546"/>
      <c r="C34" s="546"/>
      <c r="D34" s="42" t="s">
        <v>27</v>
      </c>
      <c r="E34" s="42"/>
      <c r="F34" s="42"/>
      <c r="G34" s="55">
        <f>G33</f>
        <v>1</v>
      </c>
      <c r="H34" s="56">
        <f>H33</f>
        <v>356400</v>
      </c>
      <c r="I34" s="55">
        <f t="shared" ref="I34:P34" si="6">SUM(I33:I33)</f>
        <v>0</v>
      </c>
      <c r="J34" s="55">
        <f t="shared" si="6"/>
        <v>0</v>
      </c>
      <c r="K34" s="55">
        <f t="shared" si="6"/>
        <v>0</v>
      </c>
      <c r="L34" s="55">
        <f t="shared" si="6"/>
        <v>0</v>
      </c>
      <c r="M34" s="55">
        <f t="shared" si="6"/>
        <v>0</v>
      </c>
      <c r="N34" s="55">
        <f t="shared" si="6"/>
        <v>0</v>
      </c>
      <c r="O34" s="55">
        <f t="shared" si="6"/>
        <v>1</v>
      </c>
      <c r="P34" s="55">
        <f t="shared" si="6"/>
        <v>356400</v>
      </c>
    </row>
    <row r="35" spans="1:16" ht="45" x14ac:dyDescent="0.25">
      <c r="A35" s="536">
        <v>2</v>
      </c>
      <c r="B35" s="545" t="s">
        <v>28</v>
      </c>
      <c r="C35" s="545" t="s">
        <v>25</v>
      </c>
      <c r="D35" s="151" t="s">
        <v>42</v>
      </c>
      <c r="E35" s="151"/>
      <c r="F35" s="151"/>
      <c r="G35" s="57">
        <v>1</v>
      </c>
      <c r="H35" s="49">
        <v>3538667</v>
      </c>
      <c r="I35" s="57"/>
      <c r="J35" s="58"/>
      <c r="K35" s="47"/>
      <c r="L35" s="47"/>
      <c r="M35" s="47"/>
      <c r="N35" s="47"/>
      <c r="O35" s="26">
        <f t="shared" ref="O35:P35" si="7">G35+I35+K35+M35</f>
        <v>1</v>
      </c>
      <c r="P35" s="32">
        <f t="shared" si="7"/>
        <v>3538667</v>
      </c>
    </row>
    <row r="36" spans="1:16" x14ac:dyDescent="0.25">
      <c r="A36" s="537"/>
      <c r="B36" s="546"/>
      <c r="C36" s="546"/>
      <c r="D36" s="60" t="s">
        <v>27</v>
      </c>
      <c r="E36" s="60"/>
      <c r="F36" s="60"/>
      <c r="G36" s="55">
        <f>G35</f>
        <v>1</v>
      </c>
      <c r="H36" s="56">
        <f>H35</f>
        <v>3538667</v>
      </c>
      <c r="I36" s="55">
        <f t="shared" ref="I36:P36" si="8">SUM(I35:I35)</f>
        <v>0</v>
      </c>
      <c r="J36" s="55">
        <f t="shared" si="8"/>
        <v>0</v>
      </c>
      <c r="K36" s="55">
        <f t="shared" si="8"/>
        <v>0</v>
      </c>
      <c r="L36" s="55">
        <f t="shared" si="8"/>
        <v>0</v>
      </c>
      <c r="M36" s="55">
        <f t="shared" si="8"/>
        <v>0</v>
      </c>
      <c r="N36" s="55">
        <f t="shared" si="8"/>
        <v>0</v>
      </c>
      <c r="O36" s="55">
        <f t="shared" si="8"/>
        <v>1</v>
      </c>
      <c r="P36" s="61">
        <f t="shared" si="8"/>
        <v>3538667</v>
      </c>
    </row>
    <row r="37" spans="1:16" ht="45" x14ac:dyDescent="0.25">
      <c r="A37" s="542">
        <v>3</v>
      </c>
      <c r="B37" s="544" t="s">
        <v>94</v>
      </c>
      <c r="C37" s="547" t="s">
        <v>91</v>
      </c>
      <c r="D37" s="62" t="s">
        <v>63</v>
      </c>
      <c r="E37" s="62"/>
      <c r="F37" s="62"/>
      <c r="G37" s="26">
        <v>1</v>
      </c>
      <c r="H37" s="32">
        <v>2000000</v>
      </c>
      <c r="I37" s="47"/>
      <c r="J37" s="47"/>
      <c r="K37" s="47"/>
      <c r="L37" s="47"/>
      <c r="M37" s="47"/>
      <c r="N37" s="47"/>
      <c r="O37" s="26">
        <f t="shared" ref="O37:P37" si="9">G37+I37+K37+M37</f>
        <v>1</v>
      </c>
      <c r="P37" s="32">
        <f t="shared" si="9"/>
        <v>2000000</v>
      </c>
    </row>
    <row r="38" spans="1:16" x14ac:dyDescent="0.25">
      <c r="A38" s="536"/>
      <c r="B38" s="545"/>
      <c r="C38" s="545"/>
      <c r="D38" s="62" t="s">
        <v>64</v>
      </c>
      <c r="E38" s="62"/>
      <c r="F38" s="62"/>
      <c r="G38" s="37">
        <v>2</v>
      </c>
      <c r="H38" s="49">
        <v>246667</v>
      </c>
      <c r="I38" s="37"/>
      <c r="J38" s="49"/>
      <c r="K38" s="37"/>
      <c r="L38" s="49"/>
      <c r="M38" s="37"/>
      <c r="N38" s="49"/>
      <c r="O38" s="26">
        <f>G38+I38+K38+M38</f>
        <v>2</v>
      </c>
      <c r="P38" s="32">
        <f>H38+J38+L38+N38</f>
        <v>246667</v>
      </c>
    </row>
    <row r="39" spans="1:16" x14ac:dyDescent="0.25">
      <c r="A39" s="537"/>
      <c r="B39" s="546"/>
      <c r="C39" s="546"/>
      <c r="D39" s="42" t="s">
        <v>27</v>
      </c>
      <c r="E39" s="42"/>
      <c r="F39" s="42"/>
      <c r="G39" s="55">
        <f>SUM(G37:G38)</f>
        <v>3</v>
      </c>
      <c r="H39" s="56">
        <f>SUM(H37:H38)</f>
        <v>2246667</v>
      </c>
      <c r="I39" s="55">
        <f t="shared" ref="I39:P39" si="10">SUM(I37:I38)</f>
        <v>0</v>
      </c>
      <c r="J39" s="56">
        <f t="shared" si="10"/>
        <v>0</v>
      </c>
      <c r="K39" s="55">
        <f t="shared" si="10"/>
        <v>0</v>
      </c>
      <c r="L39" s="56">
        <f t="shared" si="10"/>
        <v>0</v>
      </c>
      <c r="M39" s="55">
        <f t="shared" si="10"/>
        <v>0</v>
      </c>
      <c r="N39" s="56">
        <f t="shared" si="10"/>
        <v>0</v>
      </c>
      <c r="O39" s="55">
        <f t="shared" si="10"/>
        <v>3</v>
      </c>
      <c r="P39" s="56">
        <f t="shared" si="10"/>
        <v>2246667</v>
      </c>
    </row>
    <row r="40" spans="1:16" ht="33.75" customHeight="1" x14ac:dyDescent="0.25">
      <c r="A40" s="559">
        <v>4</v>
      </c>
      <c r="B40" s="564" t="s">
        <v>30</v>
      </c>
      <c r="C40" s="534" t="s">
        <v>25</v>
      </c>
      <c r="D40" s="155" t="s">
        <v>29</v>
      </c>
      <c r="E40" s="155"/>
      <c r="F40" s="155"/>
      <c r="G40" s="37">
        <v>10</v>
      </c>
      <c r="H40" s="49">
        <v>1032660</v>
      </c>
      <c r="I40" s="63"/>
      <c r="J40" s="63"/>
      <c r="K40" s="64"/>
      <c r="L40" s="65"/>
      <c r="M40" s="65"/>
      <c r="N40" s="65"/>
      <c r="O40" s="26">
        <f t="shared" ref="O40:P44" si="11">G40+I40+K40+M40</f>
        <v>10</v>
      </c>
      <c r="P40" s="32">
        <f t="shared" si="11"/>
        <v>1032660</v>
      </c>
    </row>
    <row r="41" spans="1:16" x14ac:dyDescent="0.25">
      <c r="A41" s="559"/>
      <c r="B41" s="564"/>
      <c r="C41" s="534"/>
      <c r="D41" s="42" t="s">
        <v>27</v>
      </c>
      <c r="E41" s="42"/>
      <c r="F41" s="42"/>
      <c r="G41" s="47">
        <f t="shared" ref="G41:P41" si="12">SUM(G40:G40)</f>
        <v>10</v>
      </c>
      <c r="H41" s="56">
        <f t="shared" si="12"/>
        <v>1032660</v>
      </c>
      <c r="I41" s="47">
        <f t="shared" si="12"/>
        <v>0</v>
      </c>
      <c r="J41" s="55">
        <f t="shared" si="12"/>
        <v>0</v>
      </c>
      <c r="K41" s="47">
        <f t="shared" si="12"/>
        <v>0</v>
      </c>
      <c r="L41" s="55">
        <f t="shared" si="12"/>
        <v>0</v>
      </c>
      <c r="M41" s="47">
        <f t="shared" si="12"/>
        <v>0</v>
      </c>
      <c r="N41" s="55">
        <f t="shared" si="12"/>
        <v>0</v>
      </c>
      <c r="O41" s="47">
        <f t="shared" si="12"/>
        <v>10</v>
      </c>
      <c r="P41" s="29">
        <f t="shared" si="12"/>
        <v>1032660</v>
      </c>
    </row>
    <row r="42" spans="1:16" x14ac:dyDescent="0.25">
      <c r="A42" s="542">
        <v>5</v>
      </c>
      <c r="B42" s="544" t="s">
        <v>12</v>
      </c>
      <c r="C42" s="544" t="s">
        <v>25</v>
      </c>
      <c r="D42" s="10" t="s">
        <v>66</v>
      </c>
      <c r="E42" s="118"/>
      <c r="F42" s="118"/>
      <c r="G42" s="71">
        <v>1</v>
      </c>
      <c r="H42" s="9">
        <v>245000</v>
      </c>
      <c r="I42" s="72"/>
      <c r="J42" s="73"/>
      <c r="K42" s="74"/>
      <c r="L42" s="73"/>
      <c r="M42" s="75"/>
      <c r="N42" s="75"/>
      <c r="O42" s="67">
        <f t="shared" ref="O42" si="13">G42+I42+K42+M42</f>
        <v>1</v>
      </c>
      <c r="P42" s="68">
        <f t="shared" ref="P42" si="14">H42+J42+L42+N42</f>
        <v>245000</v>
      </c>
    </row>
    <row r="43" spans="1:16" x14ac:dyDescent="0.25">
      <c r="A43" s="536"/>
      <c r="B43" s="545"/>
      <c r="C43" s="545"/>
      <c r="D43" s="10" t="s">
        <v>67</v>
      </c>
      <c r="E43" s="118"/>
      <c r="F43" s="118"/>
      <c r="G43" s="71">
        <v>1</v>
      </c>
      <c r="H43" s="9">
        <v>205200</v>
      </c>
      <c r="I43" s="72"/>
      <c r="J43" s="73"/>
      <c r="K43" s="74"/>
      <c r="L43" s="73"/>
      <c r="M43" s="75"/>
      <c r="N43" s="75"/>
      <c r="O43" s="67">
        <f t="shared" ref="O43:O44" si="15">G43+I43+K43+M43</f>
        <v>1</v>
      </c>
      <c r="P43" s="68">
        <f t="shared" si="11"/>
        <v>205200</v>
      </c>
    </row>
    <row r="44" spans="1:16" x14ac:dyDescent="0.25">
      <c r="A44" s="536"/>
      <c r="B44" s="545"/>
      <c r="C44" s="545"/>
      <c r="D44" s="6" t="s">
        <v>50</v>
      </c>
      <c r="E44" s="117"/>
      <c r="F44" s="117"/>
      <c r="G44" s="71">
        <v>1</v>
      </c>
      <c r="H44" s="9">
        <v>4680000</v>
      </c>
      <c r="I44" s="76"/>
      <c r="J44" s="77"/>
      <c r="K44" s="78"/>
      <c r="L44" s="77"/>
      <c r="M44" s="78"/>
      <c r="N44" s="7"/>
      <c r="O44" s="67">
        <f t="shared" si="15"/>
        <v>1</v>
      </c>
      <c r="P44" s="68">
        <f t="shared" si="11"/>
        <v>4680000</v>
      </c>
    </row>
    <row r="45" spans="1:16" x14ac:dyDescent="0.25">
      <c r="A45" s="537"/>
      <c r="B45" s="546"/>
      <c r="C45" s="546"/>
      <c r="D45" s="42" t="s">
        <v>27</v>
      </c>
      <c r="E45" s="119"/>
      <c r="F45" s="119"/>
      <c r="G45" s="79">
        <f t="shared" ref="G45:P45" si="16">SUM(G42:G44)</f>
        <v>3</v>
      </c>
      <c r="H45" s="56">
        <f t="shared" si="16"/>
        <v>5130200</v>
      </c>
      <c r="I45" s="79">
        <f t="shared" si="16"/>
        <v>0</v>
      </c>
      <c r="J45" s="79">
        <f t="shared" si="16"/>
        <v>0</v>
      </c>
      <c r="K45" s="79">
        <f t="shared" si="16"/>
        <v>0</v>
      </c>
      <c r="L45" s="79">
        <f t="shared" si="16"/>
        <v>0</v>
      </c>
      <c r="M45" s="79">
        <f t="shared" si="16"/>
        <v>0</v>
      </c>
      <c r="N45" s="79">
        <f t="shared" si="16"/>
        <v>0</v>
      </c>
      <c r="O45" s="80">
        <f t="shared" si="16"/>
        <v>3</v>
      </c>
      <c r="P45" s="56">
        <f t="shared" si="16"/>
        <v>5130200</v>
      </c>
    </row>
    <row r="46" spans="1:16" ht="21.75" customHeight="1" x14ac:dyDescent="0.25">
      <c r="A46" s="536">
        <v>7</v>
      </c>
      <c r="B46" s="532" t="s">
        <v>31</v>
      </c>
      <c r="C46" s="534" t="s">
        <v>25</v>
      </c>
      <c r="D46" s="151" t="s">
        <v>75</v>
      </c>
      <c r="E46" s="154"/>
      <c r="F46" s="154"/>
      <c r="G46" s="84">
        <v>1</v>
      </c>
      <c r="H46" s="85">
        <v>3500000</v>
      </c>
      <c r="I46" s="86"/>
      <c r="J46" s="86"/>
      <c r="K46" s="84"/>
      <c r="L46" s="57"/>
      <c r="M46" s="87"/>
      <c r="N46" s="87"/>
      <c r="O46" s="26">
        <f>G46+I46+K46+M46</f>
        <v>1</v>
      </c>
      <c r="P46" s="32">
        <f>H46+J46+L46+N46</f>
        <v>3500000</v>
      </c>
    </row>
    <row r="47" spans="1:16" ht="30.75" customHeight="1" x14ac:dyDescent="0.25">
      <c r="A47" s="537"/>
      <c r="B47" s="533"/>
      <c r="C47" s="535"/>
      <c r="D47" s="42" t="s">
        <v>27</v>
      </c>
      <c r="E47" s="119"/>
      <c r="F47" s="119"/>
      <c r="G47" s="79">
        <f>SUM(G46:G46)</f>
        <v>1</v>
      </c>
      <c r="H47" s="56">
        <f t="shared" ref="H47:P47" si="17">SUM(H46:H46)</f>
        <v>3500000</v>
      </c>
      <c r="I47" s="79">
        <f t="shared" si="17"/>
        <v>0</v>
      </c>
      <c r="J47" s="79">
        <f t="shared" si="17"/>
        <v>0</v>
      </c>
      <c r="K47" s="79">
        <f t="shared" si="17"/>
        <v>0</v>
      </c>
      <c r="L47" s="79">
        <f t="shared" si="17"/>
        <v>0</v>
      </c>
      <c r="M47" s="79">
        <f t="shared" si="17"/>
        <v>0</v>
      </c>
      <c r="N47" s="79">
        <f t="shared" si="17"/>
        <v>0</v>
      </c>
      <c r="O47" s="79">
        <f t="shared" si="17"/>
        <v>1</v>
      </c>
      <c r="P47" s="56">
        <f t="shared" si="17"/>
        <v>3500000</v>
      </c>
    </row>
    <row r="48" spans="1:16" ht="15" customHeight="1" x14ac:dyDescent="0.25">
      <c r="A48" s="536">
        <v>8</v>
      </c>
      <c r="B48" s="532" t="s">
        <v>144</v>
      </c>
      <c r="C48" s="534" t="s">
        <v>25</v>
      </c>
      <c r="D48" s="88" t="s">
        <v>54</v>
      </c>
      <c r="E48" s="123"/>
      <c r="F48" s="123"/>
      <c r="G48" s="84">
        <v>1</v>
      </c>
      <c r="H48" s="85">
        <v>218000</v>
      </c>
      <c r="I48" s="84"/>
      <c r="J48" s="32"/>
      <c r="K48" s="84"/>
      <c r="L48" s="35"/>
      <c r="M48" s="84"/>
      <c r="N48" s="35"/>
      <c r="O48" s="26">
        <f t="shared" ref="O48:P49" si="18">G48+I48+K48+M48</f>
        <v>1</v>
      </c>
      <c r="P48" s="32">
        <f t="shared" si="18"/>
        <v>218000</v>
      </c>
    </row>
    <row r="49" spans="1:16" x14ac:dyDescent="0.25">
      <c r="A49" s="536"/>
      <c r="B49" s="532"/>
      <c r="C49" s="534"/>
      <c r="D49" s="88" t="s">
        <v>55</v>
      </c>
      <c r="E49" s="123"/>
      <c r="F49" s="123"/>
      <c r="G49" s="84">
        <v>1</v>
      </c>
      <c r="H49" s="85">
        <v>178000</v>
      </c>
      <c r="I49" s="84"/>
      <c r="J49" s="32"/>
      <c r="K49" s="84"/>
      <c r="L49" s="35"/>
      <c r="M49" s="84"/>
      <c r="N49" s="35"/>
      <c r="O49" s="26">
        <f t="shared" si="18"/>
        <v>1</v>
      </c>
      <c r="P49" s="32">
        <f t="shared" si="18"/>
        <v>178000</v>
      </c>
    </row>
    <row r="50" spans="1:16" x14ac:dyDescent="0.25">
      <c r="A50" s="537"/>
      <c r="B50" s="533"/>
      <c r="C50" s="535"/>
      <c r="D50" s="42" t="s">
        <v>27</v>
      </c>
      <c r="E50" s="119"/>
      <c r="F50" s="119"/>
      <c r="G50" s="79">
        <f t="shared" ref="G50:P50" si="19">SUM(G48:G49)</f>
        <v>2</v>
      </c>
      <c r="H50" s="56">
        <f t="shared" si="19"/>
        <v>396000</v>
      </c>
      <c r="I50" s="79">
        <f t="shared" si="19"/>
        <v>0</v>
      </c>
      <c r="J50" s="56">
        <f t="shared" si="19"/>
        <v>0</v>
      </c>
      <c r="K50" s="79">
        <f t="shared" si="19"/>
        <v>0</v>
      </c>
      <c r="L50" s="56">
        <f t="shared" si="19"/>
        <v>0</v>
      </c>
      <c r="M50" s="79">
        <f t="shared" si="19"/>
        <v>0</v>
      </c>
      <c r="N50" s="56">
        <f t="shared" si="19"/>
        <v>0</v>
      </c>
      <c r="O50" s="79">
        <f t="shared" si="19"/>
        <v>2</v>
      </c>
      <c r="P50" s="56">
        <f t="shared" si="19"/>
        <v>396000</v>
      </c>
    </row>
    <row r="51" spans="1:16" ht="30" x14ac:dyDescent="0.25">
      <c r="A51" s="536">
        <v>10</v>
      </c>
      <c r="B51" s="532" t="s">
        <v>32</v>
      </c>
      <c r="C51" s="534" t="s">
        <v>25</v>
      </c>
      <c r="D51" s="151" t="s">
        <v>58</v>
      </c>
      <c r="E51" s="154"/>
      <c r="F51" s="154"/>
      <c r="G51" s="84">
        <v>1</v>
      </c>
      <c r="H51" s="85">
        <v>6206000</v>
      </c>
      <c r="I51" s="84"/>
      <c r="J51" s="32"/>
      <c r="K51" s="84"/>
      <c r="L51" s="35"/>
      <c r="M51" s="87"/>
      <c r="N51" s="85"/>
      <c r="O51" s="26">
        <f>G51+I51+K51+M51</f>
        <v>1</v>
      </c>
      <c r="P51" s="32">
        <f>H51+J51+L51+N51</f>
        <v>6206000</v>
      </c>
    </row>
    <row r="52" spans="1:16" x14ac:dyDescent="0.25">
      <c r="A52" s="537"/>
      <c r="B52" s="533"/>
      <c r="C52" s="535"/>
      <c r="D52" s="42" t="s">
        <v>27</v>
      </c>
      <c r="E52" s="119"/>
      <c r="F52" s="119"/>
      <c r="G52" s="79">
        <f t="shared" ref="G52:N52" si="20">SUM(G51:G51)</f>
        <v>1</v>
      </c>
      <c r="H52" s="56">
        <f t="shared" si="20"/>
        <v>6206000</v>
      </c>
      <c r="I52" s="79">
        <f t="shared" si="20"/>
        <v>0</v>
      </c>
      <c r="J52" s="56">
        <f t="shared" si="20"/>
        <v>0</v>
      </c>
      <c r="K52" s="79">
        <f t="shared" si="20"/>
        <v>0</v>
      </c>
      <c r="L52" s="56">
        <f t="shared" si="20"/>
        <v>0</v>
      </c>
      <c r="M52" s="80">
        <f t="shared" si="20"/>
        <v>0</v>
      </c>
      <c r="N52" s="56">
        <f t="shared" si="20"/>
        <v>0</v>
      </c>
      <c r="O52" s="47">
        <f>SUM(O51)</f>
        <v>1</v>
      </c>
      <c r="P52" s="56">
        <f>SUM(P51)</f>
        <v>6206000</v>
      </c>
    </row>
    <row r="53" spans="1:16" ht="24.75" customHeight="1" x14ac:dyDescent="0.25">
      <c r="A53" s="542">
        <v>11</v>
      </c>
      <c r="B53" s="561" t="s">
        <v>59</v>
      </c>
      <c r="C53" s="534" t="s">
        <v>25</v>
      </c>
      <c r="D53" s="63" t="s">
        <v>138</v>
      </c>
      <c r="E53" s="63"/>
      <c r="F53" s="63"/>
      <c r="G53" s="37">
        <v>3</v>
      </c>
      <c r="H53" s="49">
        <f>100300*G53</f>
        <v>300900</v>
      </c>
      <c r="I53" s="79"/>
      <c r="J53" s="56"/>
      <c r="K53" s="79"/>
      <c r="L53" s="56"/>
      <c r="M53" s="80"/>
      <c r="N53" s="56"/>
      <c r="O53" s="26">
        <f>G53+I53+K53+M53</f>
        <v>3</v>
      </c>
      <c r="P53" s="32">
        <f>H53+J53+L53+N53</f>
        <v>300900</v>
      </c>
    </row>
    <row r="54" spans="1:16" ht="22.5" customHeight="1" x14ac:dyDescent="0.25">
      <c r="A54" s="531"/>
      <c r="B54" s="562"/>
      <c r="C54" s="535"/>
      <c r="D54" s="92" t="s">
        <v>27</v>
      </c>
      <c r="E54" s="92"/>
      <c r="F54" s="92"/>
      <c r="G54" s="47">
        <f t="shared" ref="G54:H54" si="21">SUM(G53:G53)</f>
        <v>3</v>
      </c>
      <c r="H54" s="56">
        <f t="shared" si="21"/>
        <v>300900</v>
      </c>
      <c r="I54" s="79"/>
      <c r="J54" s="56"/>
      <c r="K54" s="79"/>
      <c r="L54" s="56"/>
      <c r="M54" s="80"/>
      <c r="N54" s="56"/>
      <c r="O54" s="47">
        <f>SUM(O53)</f>
        <v>3</v>
      </c>
      <c r="P54" s="56">
        <f>SUM(P53)</f>
        <v>300900</v>
      </c>
    </row>
    <row r="55" spans="1:16" ht="57.75" customHeight="1" x14ac:dyDescent="0.25">
      <c r="A55" s="542">
        <v>13</v>
      </c>
      <c r="B55" s="561" t="s">
        <v>61</v>
      </c>
      <c r="C55" s="534" t="s">
        <v>25</v>
      </c>
      <c r="D55" s="151" t="s">
        <v>78</v>
      </c>
      <c r="E55" s="151"/>
      <c r="F55" s="151"/>
      <c r="G55" s="37">
        <v>1</v>
      </c>
      <c r="H55" s="49">
        <v>3298400</v>
      </c>
      <c r="I55" s="37"/>
      <c r="J55" s="91"/>
      <c r="K55" s="37"/>
      <c r="L55" s="68"/>
      <c r="M55" s="65"/>
      <c r="N55" s="65"/>
      <c r="O55" s="97">
        <f>G55+I55+K55+M55</f>
        <v>1</v>
      </c>
      <c r="P55" s="98">
        <f>H55+J55+L55+N55</f>
        <v>3298400</v>
      </c>
    </row>
    <row r="56" spans="1:16" x14ac:dyDescent="0.25">
      <c r="A56" s="531"/>
      <c r="B56" s="562"/>
      <c r="C56" s="535"/>
      <c r="D56" s="92" t="s">
        <v>27</v>
      </c>
      <c r="E56" s="92"/>
      <c r="F56" s="92"/>
      <c r="G56" s="47">
        <f t="shared" ref="G56:P56" si="22">SUM(G55:G55)</f>
        <v>1</v>
      </c>
      <c r="H56" s="56">
        <f t="shared" si="22"/>
        <v>3298400</v>
      </c>
      <c r="I56" s="95">
        <f t="shared" si="22"/>
        <v>0</v>
      </c>
      <c r="J56" s="96">
        <f t="shared" si="22"/>
        <v>0</v>
      </c>
      <c r="K56" s="95">
        <f t="shared" si="22"/>
        <v>0</v>
      </c>
      <c r="L56" s="96">
        <f t="shared" si="22"/>
        <v>0</v>
      </c>
      <c r="M56" s="47">
        <f t="shared" si="22"/>
        <v>0</v>
      </c>
      <c r="N56" s="56">
        <f t="shared" si="22"/>
        <v>0</v>
      </c>
      <c r="O56" s="47">
        <f t="shared" si="22"/>
        <v>1</v>
      </c>
      <c r="P56" s="56">
        <f t="shared" si="22"/>
        <v>3298400</v>
      </c>
    </row>
    <row r="57" spans="1:16" x14ac:dyDescent="0.25">
      <c r="A57" s="100"/>
      <c r="B57" s="568" t="s">
        <v>33</v>
      </c>
      <c r="C57" s="569"/>
      <c r="D57" s="570"/>
      <c r="E57" s="157"/>
      <c r="F57" s="157"/>
      <c r="G57" s="55">
        <f t="shared" ref="G57:P57" si="23">G34+G36+G39+G41+G45+G47+G50+G52+G56+G54</f>
        <v>26</v>
      </c>
      <c r="H57" s="56">
        <f t="shared" si="23"/>
        <v>26005894</v>
      </c>
      <c r="I57" s="55">
        <f t="shared" si="23"/>
        <v>0</v>
      </c>
      <c r="J57" s="55">
        <f t="shared" si="23"/>
        <v>0</v>
      </c>
      <c r="K57" s="55">
        <f t="shared" si="23"/>
        <v>0</v>
      </c>
      <c r="L57" s="55">
        <f t="shared" si="23"/>
        <v>0</v>
      </c>
      <c r="M57" s="55">
        <f t="shared" si="23"/>
        <v>0</v>
      </c>
      <c r="N57" s="55">
        <f t="shared" si="23"/>
        <v>0</v>
      </c>
      <c r="O57" s="55">
        <f t="shared" si="23"/>
        <v>26</v>
      </c>
      <c r="P57" s="56">
        <f t="shared" si="23"/>
        <v>26005894</v>
      </c>
    </row>
    <row r="58" spans="1:16" x14ac:dyDescent="0.25">
      <c r="A58" s="101"/>
      <c r="B58" s="102" t="s">
        <v>62</v>
      </c>
      <c r="C58" s="143"/>
      <c r="D58" s="103"/>
      <c r="E58" s="103"/>
      <c r="F58" s="103"/>
      <c r="G58" s="104"/>
      <c r="H58" s="104"/>
      <c r="I58" s="104"/>
      <c r="J58" s="104"/>
      <c r="K58" s="104"/>
      <c r="L58" s="104"/>
      <c r="M58" s="104"/>
      <c r="N58" s="104"/>
      <c r="O58" s="104"/>
      <c r="P58" s="105"/>
    </row>
    <row r="59" spans="1:16" ht="57" x14ac:dyDescent="0.25">
      <c r="A59" s="42" t="s">
        <v>18</v>
      </c>
      <c r="B59" s="20" t="s">
        <v>1</v>
      </c>
      <c r="C59" s="142" t="s">
        <v>19</v>
      </c>
      <c r="D59" s="42" t="s">
        <v>34</v>
      </c>
      <c r="E59" s="21" t="s">
        <v>92</v>
      </c>
      <c r="F59" s="21" t="s">
        <v>93</v>
      </c>
      <c r="G59" s="47" t="s">
        <v>21</v>
      </c>
      <c r="H59" s="47" t="s">
        <v>86</v>
      </c>
      <c r="I59" s="47" t="s">
        <v>22</v>
      </c>
      <c r="J59" s="47" t="s">
        <v>87</v>
      </c>
      <c r="K59" s="47" t="s">
        <v>23</v>
      </c>
      <c r="L59" s="47" t="s">
        <v>88</v>
      </c>
      <c r="M59" s="47" t="s">
        <v>24</v>
      </c>
      <c r="N59" s="47" t="s">
        <v>89</v>
      </c>
      <c r="O59" s="47" t="s">
        <v>90</v>
      </c>
      <c r="P59" s="11" t="s">
        <v>84</v>
      </c>
    </row>
    <row r="60" spans="1:16" ht="33" customHeight="1" x14ac:dyDescent="0.25">
      <c r="A60" s="559">
        <v>1</v>
      </c>
      <c r="B60" s="534" t="s">
        <v>12</v>
      </c>
      <c r="C60" s="534" t="s">
        <v>35</v>
      </c>
      <c r="D60" s="153" t="s">
        <v>68</v>
      </c>
      <c r="E60" s="153"/>
      <c r="F60" s="153"/>
      <c r="G60" s="57">
        <v>1</v>
      </c>
      <c r="H60" s="107">
        <v>1936667</v>
      </c>
      <c r="I60" s="55"/>
      <c r="J60" s="55"/>
      <c r="K60" s="55"/>
      <c r="L60" s="55"/>
      <c r="M60" s="55"/>
      <c r="N60" s="55"/>
      <c r="O60" s="26">
        <f>G60+I60+K60+M60</f>
        <v>1</v>
      </c>
      <c r="P60" s="27">
        <f>H60+J60+L60+N60</f>
        <v>1936667</v>
      </c>
    </row>
    <row r="61" spans="1:16" x14ac:dyDescent="0.25">
      <c r="A61" s="559"/>
      <c r="B61" s="534"/>
      <c r="C61" s="534"/>
      <c r="D61" s="42" t="s">
        <v>27</v>
      </c>
      <c r="E61" s="42"/>
      <c r="F61" s="42"/>
      <c r="G61" s="55">
        <f>SUM(G60:G60)</f>
        <v>1</v>
      </c>
      <c r="H61" s="61">
        <f>SUM(H60:H60)</f>
        <v>1936667</v>
      </c>
      <c r="I61" s="55">
        <f t="shared" ref="I61:N61" si="24">SUM(I60:I60)</f>
        <v>0</v>
      </c>
      <c r="J61" s="61">
        <f t="shared" si="24"/>
        <v>0</v>
      </c>
      <c r="K61" s="55">
        <f t="shared" si="24"/>
        <v>0</v>
      </c>
      <c r="L61" s="61">
        <f t="shared" si="24"/>
        <v>0</v>
      </c>
      <c r="M61" s="55">
        <f t="shared" si="24"/>
        <v>0</v>
      </c>
      <c r="N61" s="61">
        <f t="shared" si="24"/>
        <v>0</v>
      </c>
      <c r="O61" s="55">
        <f>SUM(O60:O60)</f>
        <v>1</v>
      </c>
      <c r="P61" s="61">
        <f>SUM(P60:P60)</f>
        <v>1936667</v>
      </c>
    </row>
    <row r="62" spans="1:16" ht="38.25" customHeight="1" x14ac:dyDescent="0.25">
      <c r="A62" s="559">
        <v>2</v>
      </c>
      <c r="B62" s="534" t="s">
        <v>94</v>
      </c>
      <c r="C62" s="534" t="s">
        <v>35</v>
      </c>
      <c r="D62" s="153" t="s">
        <v>137</v>
      </c>
      <c r="E62" s="153"/>
      <c r="F62" s="153"/>
      <c r="G62" s="57">
        <v>1</v>
      </c>
      <c r="H62" s="144">
        <v>151173</v>
      </c>
      <c r="I62" s="55"/>
      <c r="J62" s="55"/>
      <c r="K62" s="55"/>
      <c r="L62" s="55"/>
      <c r="M62" s="55"/>
      <c r="N62" s="55"/>
      <c r="O62" s="26">
        <f>G62+I62+K62+M62</f>
        <v>1</v>
      </c>
      <c r="P62" s="27">
        <f>H62+J62+L62+N62</f>
        <v>151173</v>
      </c>
    </row>
    <row r="63" spans="1:16" x14ac:dyDescent="0.25">
      <c r="A63" s="559"/>
      <c r="B63" s="534"/>
      <c r="C63" s="534"/>
      <c r="D63" s="42" t="s">
        <v>27</v>
      </c>
      <c r="E63" s="42"/>
      <c r="F63" s="42"/>
      <c r="G63" s="55">
        <f>SUM(G62:G62)</f>
        <v>1</v>
      </c>
      <c r="H63" s="61">
        <f>SUM(H62:H62)</f>
        <v>151173</v>
      </c>
      <c r="I63" s="55">
        <f t="shared" ref="I63:N63" si="25">SUM(I62:I62)</f>
        <v>0</v>
      </c>
      <c r="J63" s="61">
        <f t="shared" si="25"/>
        <v>0</v>
      </c>
      <c r="K63" s="55">
        <f t="shared" si="25"/>
        <v>0</v>
      </c>
      <c r="L63" s="61">
        <f t="shared" si="25"/>
        <v>0</v>
      </c>
      <c r="M63" s="55">
        <f t="shared" si="25"/>
        <v>0</v>
      </c>
      <c r="N63" s="61">
        <f t="shared" si="25"/>
        <v>0</v>
      </c>
      <c r="O63" s="55">
        <f>SUM(O62:O62)</f>
        <v>1</v>
      </c>
      <c r="P63" s="61">
        <f>SUM(P62:P62)</f>
        <v>151173</v>
      </c>
    </row>
    <row r="64" spans="1:16" x14ac:dyDescent="0.25">
      <c r="A64" s="100"/>
      <c r="B64" s="568" t="s">
        <v>36</v>
      </c>
      <c r="C64" s="569"/>
      <c r="D64" s="570"/>
      <c r="E64" s="157"/>
      <c r="F64" s="157"/>
      <c r="G64" s="55">
        <f>G61+G63</f>
        <v>2</v>
      </c>
      <c r="H64" s="61">
        <f>H61+H63</f>
        <v>2087840</v>
      </c>
      <c r="I64" s="55">
        <f t="shared" ref="I64:O64" si="26">I61+I63</f>
        <v>0</v>
      </c>
      <c r="J64" s="61">
        <f t="shared" si="26"/>
        <v>0</v>
      </c>
      <c r="K64" s="55">
        <f t="shared" si="26"/>
        <v>0</v>
      </c>
      <c r="L64" s="61">
        <f t="shared" si="26"/>
        <v>0</v>
      </c>
      <c r="M64" s="55">
        <f t="shared" si="26"/>
        <v>0</v>
      </c>
      <c r="N64" s="61">
        <f t="shared" si="26"/>
        <v>0</v>
      </c>
      <c r="O64" s="55">
        <f t="shared" si="26"/>
        <v>2</v>
      </c>
      <c r="P64" s="61">
        <f>P61+P63</f>
        <v>2087840</v>
      </c>
    </row>
    <row r="65" spans="1:16" x14ac:dyDescent="0.25">
      <c r="A65" s="64"/>
      <c r="B65" s="571"/>
      <c r="C65" s="572"/>
      <c r="D65" s="573"/>
      <c r="E65" s="158"/>
      <c r="F65" s="158"/>
      <c r="G65" s="55"/>
      <c r="H65" s="61"/>
      <c r="I65" s="55"/>
      <c r="J65" s="61"/>
      <c r="K65" s="55"/>
      <c r="L65" s="61"/>
      <c r="M65" s="55"/>
      <c r="N65" s="61"/>
      <c r="O65" s="55"/>
      <c r="P65" s="61"/>
    </row>
    <row r="66" spans="1:16" x14ac:dyDescent="0.25">
      <c r="A66" s="108"/>
      <c r="B66" s="565" t="s">
        <v>37</v>
      </c>
      <c r="C66" s="566"/>
      <c r="D66" s="567"/>
      <c r="E66" s="156"/>
      <c r="F66" s="156"/>
      <c r="G66" s="64"/>
      <c r="H66" s="61">
        <f>H57+H64+H30</f>
        <v>28237334</v>
      </c>
      <c r="I66" s="64"/>
      <c r="J66" s="61">
        <f>J57+J64+J30</f>
        <v>0</v>
      </c>
      <c r="K66" s="64"/>
      <c r="L66" s="61">
        <f>L57+L64+L30</f>
        <v>0</v>
      </c>
      <c r="M66" s="64"/>
      <c r="N66" s="61">
        <f>N57+N64+N30</f>
        <v>0</v>
      </c>
      <c r="O66" s="64"/>
      <c r="P66" s="61">
        <f>P57+P64+P30</f>
        <v>28237334</v>
      </c>
    </row>
    <row r="67" spans="1:16" x14ac:dyDescent="0.25">
      <c r="H67" s="147">
        <f>'[1]4 квартал (к проток) (2)'!$N$130</f>
        <v>95058857.150000006</v>
      </c>
      <c r="P67" s="1"/>
    </row>
    <row r="68" spans="1:16" x14ac:dyDescent="0.25">
      <c r="H68" s="147">
        <f>'[1]4 квартал (к проток) (2)'!$N$126</f>
        <v>71656053.650000006</v>
      </c>
      <c r="J68" s="109"/>
      <c r="N68" s="110"/>
      <c r="P68" s="1">
        <f>P66-H72</f>
        <v>-75.640000000596046</v>
      </c>
    </row>
    <row r="69" spans="1:16" x14ac:dyDescent="0.25">
      <c r="D69" s="8"/>
      <c r="E69" s="8"/>
      <c r="F69" s="8"/>
      <c r="H69" s="148">
        <f>H67-H68</f>
        <v>23402803.5</v>
      </c>
      <c r="J69" s="110"/>
      <c r="N69" s="110"/>
    </row>
    <row r="70" spans="1:16" x14ac:dyDescent="0.25">
      <c r="D70" s="8"/>
      <c r="E70" s="8"/>
      <c r="F70" s="8"/>
      <c r="H70" s="159">
        <f>H42+H51</f>
        <v>6451000</v>
      </c>
      <c r="J70" s="14" t="s">
        <v>139</v>
      </c>
      <c r="L70" s="110"/>
      <c r="N70" s="111"/>
    </row>
    <row r="71" spans="1:16" x14ac:dyDescent="0.25">
      <c r="D71" s="8"/>
      <c r="E71" s="8"/>
      <c r="F71" s="8"/>
      <c r="H71" s="147">
        <f>H69-H70</f>
        <v>16951803.5</v>
      </c>
      <c r="L71" s="110"/>
    </row>
    <row r="72" spans="1:16" x14ac:dyDescent="0.25">
      <c r="D72" s="8"/>
      <c r="E72" s="8"/>
      <c r="F72" s="8"/>
      <c r="G72" s="112"/>
      <c r="H72" s="147">
        <f>H69+[2]оборудов.ремонт!$I$78</f>
        <v>28237409.640000001</v>
      </c>
      <c r="L72" s="110"/>
      <c r="N72" s="110"/>
    </row>
    <row r="73" spans="1:16" x14ac:dyDescent="0.25">
      <c r="D73" s="8"/>
      <c r="E73" s="8"/>
      <c r="F73" s="8"/>
      <c r="H73" s="147">
        <f>H66-H72</f>
        <v>-75.640000000596046</v>
      </c>
      <c r="L73" s="109"/>
    </row>
    <row r="74" spans="1:16" x14ac:dyDescent="0.25">
      <c r="D74" s="113"/>
      <c r="E74" s="113"/>
      <c r="F74" s="113"/>
      <c r="L74" s="110"/>
    </row>
  </sheetData>
  <mergeCells count="49">
    <mergeCell ref="B22:D22"/>
    <mergeCell ref="O1:P1"/>
    <mergeCell ref="B2:P2"/>
    <mergeCell ref="B5:B11"/>
    <mergeCell ref="B12:D12"/>
    <mergeCell ref="B13:B21"/>
    <mergeCell ref="B23:B28"/>
    <mergeCell ref="B29:D29"/>
    <mergeCell ref="B30:D30"/>
    <mergeCell ref="A33:A34"/>
    <mergeCell ref="B33:B34"/>
    <mergeCell ref="C33:C34"/>
    <mergeCell ref="A35:A36"/>
    <mergeCell ref="B35:B36"/>
    <mergeCell ref="C35:C36"/>
    <mergeCell ref="A37:A39"/>
    <mergeCell ref="B37:B39"/>
    <mergeCell ref="C37:C39"/>
    <mergeCell ref="A46:A47"/>
    <mergeCell ref="B46:B47"/>
    <mergeCell ref="C46:C47"/>
    <mergeCell ref="A40:A41"/>
    <mergeCell ref="B40:B41"/>
    <mergeCell ref="C40:C41"/>
    <mergeCell ref="A42:A45"/>
    <mergeCell ref="B42:B45"/>
    <mergeCell ref="C42:C45"/>
    <mergeCell ref="A51:A52"/>
    <mergeCell ref="B51:B52"/>
    <mergeCell ref="C51:C52"/>
    <mergeCell ref="A48:A50"/>
    <mergeCell ref="B48:B50"/>
    <mergeCell ref="C48:C50"/>
    <mergeCell ref="A53:A54"/>
    <mergeCell ref="B53:B54"/>
    <mergeCell ref="C53:C54"/>
    <mergeCell ref="A55:A56"/>
    <mergeCell ref="B55:B56"/>
    <mergeCell ref="C55:C56"/>
    <mergeCell ref="B66:D66"/>
    <mergeCell ref="B57:D57"/>
    <mergeCell ref="A60:A61"/>
    <mergeCell ref="B60:B61"/>
    <mergeCell ref="C60:C61"/>
    <mergeCell ref="A62:A63"/>
    <mergeCell ref="B62:B63"/>
    <mergeCell ref="C62:C63"/>
    <mergeCell ref="B64:D64"/>
    <mergeCell ref="B65:D65"/>
  </mergeCells>
  <printOptions horizontalCentered="1"/>
  <pageMargins left="0.23622047244094491" right="0.23622047244094491" top="0.35433070866141736" bottom="0.35433070866141736" header="0" footer="0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4"/>
  <sheetViews>
    <sheetView topLeftCell="E1" zoomScale="80" zoomScaleNormal="80" workbookViewId="0">
      <selection activeCell="H25" sqref="H25"/>
    </sheetView>
  </sheetViews>
  <sheetFormatPr defaultRowHeight="15" x14ac:dyDescent="0.25"/>
  <cols>
    <col min="1" max="1" width="5" style="13" customWidth="1"/>
    <col min="2" max="2" width="28.42578125" style="3" customWidth="1"/>
    <col min="3" max="3" width="20.42578125" style="113" customWidth="1"/>
    <col min="4" max="4" width="52.85546875" style="13" customWidth="1"/>
    <col min="5" max="5" width="10.42578125" style="13" customWidth="1"/>
    <col min="6" max="6" width="17.85546875" style="13" customWidth="1"/>
    <col min="7" max="7" width="11.85546875" style="14" customWidth="1"/>
    <col min="8" max="8" width="19.85546875" style="14" customWidth="1"/>
    <col min="9" max="9" width="10.28515625" style="14" customWidth="1"/>
    <col min="10" max="10" width="17.85546875" style="14" customWidth="1"/>
    <col min="11" max="11" width="10.85546875" style="14" customWidth="1"/>
    <col min="12" max="12" width="17.5703125" style="14" customWidth="1"/>
    <col min="13" max="13" width="11.42578125" style="14" customWidth="1"/>
    <col min="14" max="14" width="19.5703125" style="14" customWidth="1"/>
    <col min="15" max="15" width="12.140625" style="14" customWidth="1"/>
    <col min="16" max="16" width="22.42578125" style="2" customWidth="1"/>
    <col min="17" max="17" width="11.42578125" style="13" bestFit="1" customWidth="1"/>
    <col min="18" max="18" width="17.42578125" style="13" customWidth="1"/>
    <col min="19" max="16384" width="9.140625" style="13"/>
  </cols>
  <sheetData>
    <row r="1" spans="1:16" ht="78" customHeight="1" x14ac:dyDescent="0.25">
      <c r="O1" s="574" t="s">
        <v>142</v>
      </c>
      <c r="P1" s="575"/>
    </row>
    <row r="2" spans="1:16" ht="21.75" customHeight="1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6" ht="18.75" customHeight="1" x14ac:dyDescent="0.25">
      <c r="B3" s="15" t="s">
        <v>38</v>
      </c>
      <c r="C3" s="139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8"/>
    </row>
    <row r="4" spans="1:16" ht="69" customHeight="1" x14ac:dyDescent="0.25">
      <c r="A4" s="19" t="s">
        <v>0</v>
      </c>
      <c r="B4" s="20" t="s">
        <v>1</v>
      </c>
      <c r="C4" s="140" t="s">
        <v>2</v>
      </c>
      <c r="D4" s="21" t="s">
        <v>3</v>
      </c>
      <c r="E4" s="21" t="s">
        <v>92</v>
      </c>
      <c r="F4" s="21" t="s">
        <v>93</v>
      </c>
      <c r="G4" s="11" t="s">
        <v>4</v>
      </c>
      <c r="H4" s="12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11" t="s">
        <v>140</v>
      </c>
    </row>
    <row r="5" spans="1:16" ht="48" customHeight="1" x14ac:dyDescent="0.25">
      <c r="A5" s="152">
        <v>1</v>
      </c>
      <c r="B5" s="542" t="s">
        <v>94</v>
      </c>
      <c r="C5" s="145" t="s">
        <v>95</v>
      </c>
      <c r="D5" s="129" t="s">
        <v>123</v>
      </c>
      <c r="E5" s="114"/>
      <c r="F5" s="114"/>
      <c r="G5" s="23">
        <v>1</v>
      </c>
      <c r="H5" s="130">
        <v>7000</v>
      </c>
      <c r="I5" s="25"/>
      <c r="J5" s="25"/>
      <c r="K5" s="25"/>
      <c r="L5" s="25"/>
      <c r="M5" s="25"/>
      <c r="N5" s="25"/>
      <c r="O5" s="26">
        <f t="shared" ref="O5:P11" si="0">G5+I5+K5+M5</f>
        <v>1</v>
      </c>
      <c r="P5" s="27">
        <f t="shared" si="0"/>
        <v>7000</v>
      </c>
    </row>
    <row r="6" spans="1:16" ht="57.75" customHeight="1" x14ac:dyDescent="0.25">
      <c r="A6" s="152">
        <v>2</v>
      </c>
      <c r="B6" s="536"/>
      <c r="C6" s="145" t="s">
        <v>95</v>
      </c>
      <c r="D6" s="129" t="s">
        <v>123</v>
      </c>
      <c r="E6" s="71"/>
      <c r="F6" s="71"/>
      <c r="G6" s="23">
        <v>1</v>
      </c>
      <c r="H6" s="130">
        <v>7000</v>
      </c>
      <c r="I6" s="23"/>
      <c r="J6" s="24"/>
      <c r="K6" s="25"/>
      <c r="L6" s="25"/>
      <c r="M6" s="25"/>
      <c r="N6" s="25"/>
      <c r="O6" s="26">
        <f t="shared" si="0"/>
        <v>1</v>
      </c>
      <c r="P6" s="27">
        <f t="shared" si="0"/>
        <v>7000</v>
      </c>
    </row>
    <row r="7" spans="1:16" ht="70.5" customHeight="1" x14ac:dyDescent="0.25">
      <c r="A7" s="152">
        <v>3</v>
      </c>
      <c r="B7" s="536"/>
      <c r="C7" s="145" t="s">
        <v>96</v>
      </c>
      <c r="D7" s="129" t="s">
        <v>124</v>
      </c>
      <c r="E7" s="71"/>
      <c r="F7" s="71"/>
      <c r="G7" s="23">
        <v>1</v>
      </c>
      <c r="H7" s="130">
        <v>10000</v>
      </c>
      <c r="I7" s="23"/>
      <c r="J7" s="24"/>
      <c r="K7" s="25"/>
      <c r="L7" s="25"/>
      <c r="M7" s="23"/>
      <c r="N7" s="24"/>
      <c r="O7" s="26">
        <f t="shared" si="0"/>
        <v>1</v>
      </c>
      <c r="P7" s="27">
        <f t="shared" si="0"/>
        <v>10000</v>
      </c>
    </row>
    <row r="8" spans="1:16" ht="61.5" customHeight="1" x14ac:dyDescent="0.25">
      <c r="A8" s="152">
        <v>7</v>
      </c>
      <c r="B8" s="536"/>
      <c r="C8" s="145" t="s">
        <v>98</v>
      </c>
      <c r="D8" s="129" t="s">
        <v>128</v>
      </c>
      <c r="E8" s="71"/>
      <c r="F8" s="71"/>
      <c r="G8" s="23">
        <v>1</v>
      </c>
      <c r="H8" s="130">
        <v>7500</v>
      </c>
      <c r="I8" s="23"/>
      <c r="J8" s="24"/>
      <c r="K8" s="25"/>
      <c r="L8" s="25"/>
      <c r="M8" s="23"/>
      <c r="N8" s="24"/>
      <c r="O8" s="26">
        <f t="shared" si="0"/>
        <v>1</v>
      </c>
      <c r="P8" s="27">
        <f t="shared" si="0"/>
        <v>7500</v>
      </c>
    </row>
    <row r="9" spans="1:16" ht="59.25" customHeight="1" x14ac:dyDescent="0.25">
      <c r="A9" s="152">
        <v>8</v>
      </c>
      <c r="B9" s="536"/>
      <c r="C9" s="145" t="s">
        <v>98</v>
      </c>
      <c r="D9" s="129" t="s">
        <v>128</v>
      </c>
      <c r="E9" s="71"/>
      <c r="F9" s="71"/>
      <c r="G9" s="23">
        <v>1</v>
      </c>
      <c r="H9" s="130">
        <v>7500</v>
      </c>
      <c r="I9" s="23"/>
      <c r="J9" s="24"/>
      <c r="K9" s="25"/>
      <c r="L9" s="25"/>
      <c r="M9" s="23"/>
      <c r="N9" s="24"/>
      <c r="O9" s="26">
        <f t="shared" si="0"/>
        <v>1</v>
      </c>
      <c r="P9" s="27">
        <f t="shared" si="0"/>
        <v>7500</v>
      </c>
    </row>
    <row r="10" spans="1:16" ht="60.75" customHeight="1" x14ac:dyDescent="0.25">
      <c r="A10" s="152">
        <v>10</v>
      </c>
      <c r="B10" s="536"/>
      <c r="C10" s="145" t="s">
        <v>100</v>
      </c>
      <c r="D10" s="129" t="s">
        <v>128</v>
      </c>
      <c r="E10" s="71"/>
      <c r="F10" s="71"/>
      <c r="G10" s="23">
        <v>1</v>
      </c>
      <c r="H10" s="130">
        <v>7500</v>
      </c>
      <c r="I10" s="23"/>
      <c r="J10" s="24"/>
      <c r="K10" s="25"/>
      <c r="L10" s="25"/>
      <c r="M10" s="23"/>
      <c r="N10" s="24"/>
      <c r="O10" s="26">
        <f t="shared" si="0"/>
        <v>1</v>
      </c>
      <c r="P10" s="27">
        <f t="shared" si="0"/>
        <v>7500</v>
      </c>
    </row>
    <row r="11" spans="1:16" ht="65.25" customHeight="1" x14ac:dyDescent="0.25">
      <c r="A11" s="152">
        <v>11</v>
      </c>
      <c r="B11" s="536"/>
      <c r="C11" s="145" t="s">
        <v>98</v>
      </c>
      <c r="D11" s="129" t="s">
        <v>130</v>
      </c>
      <c r="E11" s="71"/>
      <c r="F11" s="71"/>
      <c r="G11" s="23">
        <v>1</v>
      </c>
      <c r="H11" s="130">
        <v>7500</v>
      </c>
      <c r="I11" s="23"/>
      <c r="J11" s="24"/>
      <c r="K11" s="25"/>
      <c r="L11" s="25"/>
      <c r="M11" s="23"/>
      <c r="N11" s="24"/>
      <c r="O11" s="26">
        <f t="shared" si="0"/>
        <v>1</v>
      </c>
      <c r="P11" s="27">
        <f t="shared" si="0"/>
        <v>7500</v>
      </c>
    </row>
    <row r="12" spans="1:16" ht="16.5" customHeight="1" x14ac:dyDescent="0.25">
      <c r="A12" s="152"/>
      <c r="B12" s="543" t="s">
        <v>101</v>
      </c>
      <c r="C12" s="543"/>
      <c r="D12" s="543"/>
      <c r="E12" s="115"/>
      <c r="F12" s="115"/>
      <c r="G12" s="23">
        <f>SUM(G5:G11)</f>
        <v>7</v>
      </c>
      <c r="H12" s="131">
        <f>SUM(H5:H11)</f>
        <v>54000</v>
      </c>
      <c r="I12" s="4">
        <f>SUM(I6:I11)</f>
        <v>0</v>
      </c>
      <c r="J12" s="4">
        <f>SUM(J6:J11)</f>
        <v>0</v>
      </c>
      <c r="K12" s="28">
        <f t="shared" ref="K12:P12" si="1">SUM(K5:K11)</f>
        <v>0</v>
      </c>
      <c r="L12" s="29">
        <f t="shared" si="1"/>
        <v>0</v>
      </c>
      <c r="M12" s="28">
        <f t="shared" si="1"/>
        <v>0</v>
      </c>
      <c r="N12" s="29">
        <f t="shared" si="1"/>
        <v>0</v>
      </c>
      <c r="O12" s="28">
        <f t="shared" si="1"/>
        <v>7</v>
      </c>
      <c r="P12" s="29">
        <f t="shared" si="1"/>
        <v>54000</v>
      </c>
    </row>
    <row r="13" spans="1:16" ht="60" x14ac:dyDescent="0.25">
      <c r="A13" s="152">
        <v>1</v>
      </c>
      <c r="B13" s="542" t="s">
        <v>12</v>
      </c>
      <c r="C13" s="10" t="s">
        <v>102</v>
      </c>
      <c r="D13" s="132" t="s">
        <v>116</v>
      </c>
      <c r="E13" s="152"/>
      <c r="F13" s="152"/>
      <c r="G13" s="31">
        <v>1</v>
      </c>
      <c r="H13" s="134">
        <v>5400</v>
      </c>
      <c r="I13" s="25"/>
      <c r="J13" s="25"/>
      <c r="K13" s="25"/>
      <c r="L13" s="25"/>
      <c r="M13" s="25"/>
      <c r="N13" s="25"/>
      <c r="O13" s="26">
        <f t="shared" ref="O13:P21" si="2">G13+I13+K13+M13</f>
        <v>1</v>
      </c>
      <c r="P13" s="27">
        <f t="shared" si="2"/>
        <v>5400</v>
      </c>
    </row>
    <row r="14" spans="1:16" ht="60" x14ac:dyDescent="0.25">
      <c r="A14" s="152">
        <v>2</v>
      </c>
      <c r="B14" s="536"/>
      <c r="C14" s="10" t="s">
        <v>103</v>
      </c>
      <c r="D14" s="132" t="s">
        <v>117</v>
      </c>
      <c r="E14" s="152"/>
      <c r="F14" s="152"/>
      <c r="G14" s="31">
        <v>1</v>
      </c>
      <c r="H14" s="134">
        <v>5400</v>
      </c>
      <c r="I14" s="25"/>
      <c r="J14" s="25"/>
      <c r="K14" s="25"/>
      <c r="L14" s="25"/>
      <c r="M14" s="23"/>
      <c r="N14" s="24"/>
      <c r="O14" s="26">
        <f t="shared" si="2"/>
        <v>1</v>
      </c>
      <c r="P14" s="27">
        <f t="shared" si="2"/>
        <v>5400</v>
      </c>
    </row>
    <row r="15" spans="1:16" ht="90" x14ac:dyDescent="0.25">
      <c r="A15" s="152">
        <v>3</v>
      </c>
      <c r="B15" s="536"/>
      <c r="C15" s="10" t="s">
        <v>104</v>
      </c>
      <c r="D15" s="132" t="s">
        <v>118</v>
      </c>
      <c r="E15" s="33"/>
      <c r="F15" s="33"/>
      <c r="G15" s="97">
        <v>1</v>
      </c>
      <c r="H15" s="134">
        <v>4000</v>
      </c>
      <c r="I15" s="25"/>
      <c r="J15" s="25"/>
      <c r="K15" s="34"/>
      <c r="L15" s="35"/>
      <c r="M15" s="25"/>
      <c r="N15" s="25"/>
      <c r="O15" s="26">
        <f t="shared" si="2"/>
        <v>1</v>
      </c>
      <c r="P15" s="27">
        <f t="shared" si="2"/>
        <v>4000</v>
      </c>
    </row>
    <row r="16" spans="1:16" ht="45" x14ac:dyDescent="0.25">
      <c r="A16" s="152">
        <v>4</v>
      </c>
      <c r="B16" s="536"/>
      <c r="C16" s="10" t="s">
        <v>105</v>
      </c>
      <c r="D16" s="132" t="s">
        <v>115</v>
      </c>
      <c r="E16" s="152"/>
      <c r="F16" s="152"/>
      <c r="G16" s="31">
        <v>1</v>
      </c>
      <c r="H16" s="134">
        <v>3000</v>
      </c>
      <c r="I16" s="25"/>
      <c r="J16" s="25"/>
      <c r="K16" s="25"/>
      <c r="L16" s="25"/>
      <c r="M16" s="25"/>
      <c r="N16" s="25"/>
      <c r="O16" s="26">
        <f t="shared" si="2"/>
        <v>1</v>
      </c>
      <c r="P16" s="27">
        <f t="shared" si="2"/>
        <v>3000</v>
      </c>
    </row>
    <row r="17" spans="1:17" ht="60" x14ac:dyDescent="0.25">
      <c r="A17" s="152">
        <v>5</v>
      </c>
      <c r="B17" s="536"/>
      <c r="C17" s="10" t="s">
        <v>106</v>
      </c>
      <c r="D17" s="132" t="s">
        <v>119</v>
      </c>
      <c r="E17" s="152"/>
      <c r="F17" s="152"/>
      <c r="G17" s="31">
        <v>1</v>
      </c>
      <c r="H17" s="134">
        <v>3900</v>
      </c>
      <c r="I17" s="23"/>
      <c r="J17" s="24"/>
      <c r="K17" s="25"/>
      <c r="L17" s="25"/>
      <c r="M17" s="25"/>
      <c r="N17" s="25"/>
      <c r="O17" s="26">
        <f t="shared" si="2"/>
        <v>1</v>
      </c>
      <c r="P17" s="27">
        <f t="shared" si="2"/>
        <v>3900</v>
      </c>
    </row>
    <row r="18" spans="1:17" ht="60" x14ac:dyDescent="0.25">
      <c r="A18" s="152">
        <v>6</v>
      </c>
      <c r="B18" s="536"/>
      <c r="C18" s="10" t="s">
        <v>107</v>
      </c>
      <c r="D18" s="132" t="s">
        <v>120</v>
      </c>
      <c r="E18" s="152"/>
      <c r="F18" s="152"/>
      <c r="G18" s="31">
        <v>1</v>
      </c>
      <c r="H18" s="134">
        <v>12900</v>
      </c>
      <c r="I18" s="23"/>
      <c r="J18" s="24"/>
      <c r="K18" s="25"/>
      <c r="L18" s="25"/>
      <c r="M18" s="25"/>
      <c r="N18" s="25"/>
      <c r="O18" s="26">
        <f t="shared" si="2"/>
        <v>1</v>
      </c>
      <c r="P18" s="27">
        <f t="shared" si="2"/>
        <v>12900</v>
      </c>
    </row>
    <row r="19" spans="1:17" ht="60" x14ac:dyDescent="0.25">
      <c r="A19" s="152">
        <v>7</v>
      </c>
      <c r="B19" s="536"/>
      <c r="C19" s="10" t="s">
        <v>108</v>
      </c>
      <c r="D19" s="132" t="s">
        <v>121</v>
      </c>
      <c r="E19" s="152"/>
      <c r="F19" s="152"/>
      <c r="G19" s="31">
        <v>1</v>
      </c>
      <c r="H19" s="134">
        <v>1800</v>
      </c>
      <c r="I19" s="23"/>
      <c r="J19" s="24"/>
      <c r="K19" s="25"/>
      <c r="L19" s="25"/>
      <c r="M19" s="25"/>
      <c r="N19" s="25"/>
      <c r="O19" s="26">
        <f t="shared" si="2"/>
        <v>1</v>
      </c>
      <c r="P19" s="27">
        <f t="shared" si="2"/>
        <v>1800</v>
      </c>
    </row>
    <row r="20" spans="1:17" ht="60" x14ac:dyDescent="0.25">
      <c r="A20" s="152">
        <v>8</v>
      </c>
      <c r="B20" s="536"/>
      <c r="C20" s="10" t="s">
        <v>108</v>
      </c>
      <c r="D20" s="132" t="s">
        <v>121</v>
      </c>
      <c r="E20" s="152"/>
      <c r="F20" s="152"/>
      <c r="G20" s="31">
        <v>1</v>
      </c>
      <c r="H20" s="134">
        <v>1800</v>
      </c>
      <c r="I20" s="36"/>
      <c r="J20" s="24"/>
      <c r="K20" s="25"/>
      <c r="L20" s="25"/>
      <c r="M20" s="25"/>
      <c r="N20" s="25"/>
      <c r="O20" s="26">
        <f t="shared" si="2"/>
        <v>1</v>
      </c>
      <c r="P20" s="27">
        <f t="shared" si="2"/>
        <v>1800</v>
      </c>
    </row>
    <row r="21" spans="1:17" ht="75" x14ac:dyDescent="0.25">
      <c r="A21" s="152">
        <v>9</v>
      </c>
      <c r="B21" s="536"/>
      <c r="C21" s="141" t="s">
        <v>132</v>
      </c>
      <c r="D21" s="133" t="s">
        <v>122</v>
      </c>
      <c r="E21" s="38"/>
      <c r="F21" s="38"/>
      <c r="G21" s="31">
        <v>1</v>
      </c>
      <c r="H21" s="135">
        <v>10000</v>
      </c>
      <c r="I21" s="23"/>
      <c r="J21" s="24"/>
      <c r="K21" s="25"/>
      <c r="L21" s="25"/>
      <c r="M21" s="25"/>
      <c r="N21" s="25"/>
      <c r="O21" s="26">
        <f t="shared" si="2"/>
        <v>1</v>
      </c>
      <c r="P21" s="27">
        <f t="shared" si="2"/>
        <v>10000</v>
      </c>
    </row>
    <row r="22" spans="1:17" ht="20.25" customHeight="1" x14ac:dyDescent="0.25">
      <c r="A22" s="152"/>
      <c r="B22" s="543" t="s">
        <v>13</v>
      </c>
      <c r="C22" s="543"/>
      <c r="D22" s="543"/>
      <c r="E22" s="39">
        <f>SUM(E13:E21)</f>
        <v>0</v>
      </c>
      <c r="F22" s="29">
        <f>SUM(F13:F21)</f>
        <v>0</v>
      </c>
      <c r="G22" s="39">
        <f>SUM(G13:G21)</f>
        <v>9</v>
      </c>
      <c r="H22" s="29">
        <f>SUM(H13:H21)</f>
        <v>48200</v>
      </c>
      <c r="I22" s="28">
        <f>SUM(I17:I21)</f>
        <v>0</v>
      </c>
      <c r="J22" s="28">
        <f>SUM(J17:J21)</f>
        <v>0</v>
      </c>
      <c r="K22" s="39">
        <f t="shared" ref="K22:P22" si="3">SUM(K13:K21)</f>
        <v>0</v>
      </c>
      <c r="L22" s="29">
        <f t="shared" si="3"/>
        <v>0</v>
      </c>
      <c r="M22" s="39">
        <f t="shared" si="3"/>
        <v>0</v>
      </c>
      <c r="N22" s="29">
        <f t="shared" si="3"/>
        <v>0</v>
      </c>
      <c r="O22" s="39">
        <f t="shared" si="3"/>
        <v>9</v>
      </c>
      <c r="P22" s="29">
        <f t="shared" si="3"/>
        <v>48200</v>
      </c>
    </row>
    <row r="23" spans="1:17" ht="78.75" x14ac:dyDescent="0.25">
      <c r="A23" s="152">
        <v>1</v>
      </c>
      <c r="B23" s="534" t="s">
        <v>14</v>
      </c>
      <c r="C23" s="154" t="s">
        <v>133</v>
      </c>
      <c r="D23" s="136" t="s">
        <v>109</v>
      </c>
      <c r="E23" s="40"/>
      <c r="F23" s="40"/>
      <c r="G23" s="31">
        <v>1</v>
      </c>
      <c r="H23" s="138">
        <v>12900</v>
      </c>
      <c r="I23" s="25"/>
      <c r="J23" s="25"/>
      <c r="K23" s="25"/>
      <c r="L23" s="25"/>
      <c r="M23" s="25"/>
      <c r="N23" s="25"/>
      <c r="O23" s="31">
        <f>G23+I23+K23+M23</f>
        <v>1</v>
      </c>
      <c r="P23" s="27">
        <f>H23+J23+L23+N23</f>
        <v>12900</v>
      </c>
    </row>
    <row r="24" spans="1:17" ht="81" customHeight="1" x14ac:dyDescent="0.25">
      <c r="A24" s="152">
        <v>2</v>
      </c>
      <c r="B24" s="534"/>
      <c r="C24" s="150" t="s">
        <v>134</v>
      </c>
      <c r="D24" s="136" t="s">
        <v>110</v>
      </c>
      <c r="E24" s="40"/>
      <c r="F24" s="40"/>
      <c r="G24" s="31">
        <v>1</v>
      </c>
      <c r="H24" s="138">
        <v>8100</v>
      </c>
      <c r="I24" s="25"/>
      <c r="J24" s="25"/>
      <c r="K24" s="25"/>
      <c r="L24" s="25"/>
      <c r="M24" s="25"/>
      <c r="N24" s="25"/>
      <c r="O24" s="31">
        <f t="shared" ref="O24:P28" si="4">G24+I24+K24+M24</f>
        <v>1</v>
      </c>
      <c r="P24" s="27">
        <f t="shared" si="4"/>
        <v>8100</v>
      </c>
    </row>
    <row r="25" spans="1:17" ht="94.5" x14ac:dyDescent="0.25">
      <c r="A25" s="152">
        <v>3</v>
      </c>
      <c r="B25" s="534"/>
      <c r="C25" s="154" t="s">
        <v>135</v>
      </c>
      <c r="D25" s="137" t="s">
        <v>111</v>
      </c>
      <c r="E25" s="40"/>
      <c r="F25" s="40"/>
      <c r="G25" s="31">
        <v>1</v>
      </c>
      <c r="H25" s="138">
        <v>5000</v>
      </c>
      <c r="I25" s="25"/>
      <c r="J25" s="25"/>
      <c r="K25" s="25"/>
      <c r="L25" s="25"/>
      <c r="M25" s="25"/>
      <c r="N25" s="25"/>
      <c r="O25" s="31">
        <f t="shared" si="4"/>
        <v>1</v>
      </c>
      <c r="P25" s="27">
        <f t="shared" si="4"/>
        <v>5000</v>
      </c>
    </row>
    <row r="26" spans="1:17" ht="94.5" x14ac:dyDescent="0.25">
      <c r="A26" s="152">
        <v>4</v>
      </c>
      <c r="B26" s="534"/>
      <c r="C26" s="154" t="s">
        <v>136</v>
      </c>
      <c r="D26" s="136" t="s">
        <v>112</v>
      </c>
      <c r="E26" s="40"/>
      <c r="F26" s="40"/>
      <c r="G26" s="31">
        <v>1</v>
      </c>
      <c r="H26" s="138">
        <v>10000</v>
      </c>
      <c r="I26" s="25"/>
      <c r="J26" s="25"/>
      <c r="K26" s="25"/>
      <c r="L26" s="25"/>
      <c r="M26" s="25"/>
      <c r="N26" s="25"/>
      <c r="O26" s="31">
        <f t="shared" si="4"/>
        <v>1</v>
      </c>
      <c r="P26" s="27">
        <f t="shared" si="4"/>
        <v>10000</v>
      </c>
    </row>
    <row r="27" spans="1:17" ht="110.25" x14ac:dyDescent="0.25">
      <c r="A27" s="152">
        <v>5</v>
      </c>
      <c r="B27" s="534"/>
      <c r="C27" s="154" t="s">
        <v>96</v>
      </c>
      <c r="D27" s="136" t="s">
        <v>113</v>
      </c>
      <c r="E27" s="40"/>
      <c r="F27" s="40"/>
      <c r="G27" s="31">
        <v>1</v>
      </c>
      <c r="H27" s="138">
        <v>2700</v>
      </c>
      <c r="I27" s="25"/>
      <c r="J27" s="25"/>
      <c r="K27" s="25"/>
      <c r="L27" s="25"/>
      <c r="M27" s="25"/>
      <c r="N27" s="25"/>
      <c r="O27" s="31">
        <f t="shared" si="4"/>
        <v>1</v>
      </c>
      <c r="P27" s="27">
        <f t="shared" si="4"/>
        <v>2700</v>
      </c>
    </row>
    <row r="28" spans="1:17" ht="94.5" x14ac:dyDescent="0.25">
      <c r="A28" s="152">
        <v>6</v>
      </c>
      <c r="B28" s="534"/>
      <c r="C28" s="154" t="s">
        <v>96</v>
      </c>
      <c r="D28" s="136" t="s">
        <v>114</v>
      </c>
      <c r="E28" s="40"/>
      <c r="F28" s="40"/>
      <c r="G28" s="31">
        <v>1</v>
      </c>
      <c r="H28" s="138">
        <v>2700</v>
      </c>
      <c r="I28" s="25"/>
      <c r="J28" s="25"/>
      <c r="K28" s="25"/>
      <c r="L28" s="25"/>
      <c r="M28" s="25"/>
      <c r="N28" s="25"/>
      <c r="O28" s="31">
        <f t="shared" si="4"/>
        <v>1</v>
      </c>
      <c r="P28" s="27">
        <f t="shared" si="4"/>
        <v>2700</v>
      </c>
    </row>
    <row r="29" spans="1:17" x14ac:dyDescent="0.25">
      <c r="A29" s="152"/>
      <c r="B29" s="543" t="s">
        <v>15</v>
      </c>
      <c r="C29" s="543"/>
      <c r="D29" s="543"/>
      <c r="E29" s="149"/>
      <c r="F29" s="149"/>
      <c r="G29" s="39">
        <f>SUM(G23:G28)</f>
        <v>6</v>
      </c>
      <c r="H29" s="29">
        <f>SUM(H23:H28)</f>
        <v>41400</v>
      </c>
      <c r="I29" s="5"/>
      <c r="J29" s="5"/>
      <c r="K29" s="5"/>
      <c r="L29" s="5"/>
      <c r="M29" s="5"/>
      <c r="N29" s="5"/>
      <c r="O29" s="39">
        <f>SUM(O23:O28)</f>
        <v>6</v>
      </c>
      <c r="P29" s="29">
        <f>SUM(P23:P28)</f>
        <v>41400</v>
      </c>
    </row>
    <row r="30" spans="1:17" ht="22.5" customHeight="1" x14ac:dyDescent="0.25">
      <c r="A30" s="42">
        <v>10</v>
      </c>
      <c r="B30" s="543" t="s">
        <v>17</v>
      </c>
      <c r="C30" s="543"/>
      <c r="D30" s="543"/>
      <c r="E30" s="149"/>
      <c r="F30" s="149"/>
      <c r="G30" s="39">
        <f t="shared" ref="G30:P30" si="5">G12+G22+G29</f>
        <v>22</v>
      </c>
      <c r="H30" s="29">
        <f t="shared" si="5"/>
        <v>143600</v>
      </c>
      <c r="I30" s="39">
        <f t="shared" si="5"/>
        <v>0</v>
      </c>
      <c r="J30" s="29">
        <f t="shared" si="5"/>
        <v>0</v>
      </c>
      <c r="K30" s="39">
        <f t="shared" si="5"/>
        <v>0</v>
      </c>
      <c r="L30" s="29">
        <f t="shared" si="5"/>
        <v>0</v>
      </c>
      <c r="M30" s="39">
        <f t="shared" si="5"/>
        <v>0</v>
      </c>
      <c r="N30" s="29">
        <f t="shared" si="5"/>
        <v>0</v>
      </c>
      <c r="O30" s="39">
        <f t="shared" si="5"/>
        <v>22</v>
      </c>
      <c r="P30" s="29">
        <f t="shared" si="5"/>
        <v>143600</v>
      </c>
      <c r="Q30" s="43"/>
    </row>
    <row r="31" spans="1:17" ht="22.5" customHeight="1" x14ac:dyDescent="0.25">
      <c r="A31" s="44"/>
      <c r="B31" s="15" t="s">
        <v>39</v>
      </c>
      <c r="C31" s="45"/>
      <c r="D31" s="45"/>
      <c r="E31" s="45"/>
      <c r="F31" s="45"/>
      <c r="G31" s="17"/>
      <c r="H31" s="17"/>
      <c r="I31" s="17"/>
      <c r="J31" s="17"/>
      <c r="K31" s="17"/>
      <c r="L31" s="17"/>
      <c r="M31" s="17"/>
      <c r="N31" s="17"/>
      <c r="O31" s="46"/>
      <c r="P31" s="18"/>
      <c r="Q31" s="43"/>
    </row>
    <row r="32" spans="1:17" ht="76.5" customHeight="1" x14ac:dyDescent="0.25">
      <c r="A32" s="42" t="s">
        <v>18</v>
      </c>
      <c r="B32" s="20" t="s">
        <v>1</v>
      </c>
      <c r="C32" s="142" t="s">
        <v>19</v>
      </c>
      <c r="D32" s="42" t="s">
        <v>20</v>
      </c>
      <c r="E32" s="21" t="s">
        <v>92</v>
      </c>
      <c r="F32" s="21" t="s">
        <v>93</v>
      </c>
      <c r="G32" s="47" t="s">
        <v>21</v>
      </c>
      <c r="H32" s="47" t="s">
        <v>86</v>
      </c>
      <c r="I32" s="47" t="s">
        <v>22</v>
      </c>
      <c r="J32" s="47" t="s">
        <v>87</v>
      </c>
      <c r="K32" s="47" t="s">
        <v>23</v>
      </c>
      <c r="L32" s="47" t="s">
        <v>88</v>
      </c>
      <c r="M32" s="47" t="s">
        <v>24</v>
      </c>
      <c r="N32" s="47" t="s">
        <v>89</v>
      </c>
      <c r="O32" s="47" t="s">
        <v>90</v>
      </c>
      <c r="P32" s="11" t="s">
        <v>84</v>
      </c>
    </row>
    <row r="33" spans="1:17" x14ac:dyDescent="0.25">
      <c r="A33" s="536">
        <v>1</v>
      </c>
      <c r="B33" s="545" t="s">
        <v>16</v>
      </c>
      <c r="C33" s="545" t="s">
        <v>25</v>
      </c>
      <c r="D33" s="51" t="s">
        <v>26</v>
      </c>
      <c r="E33" s="51"/>
      <c r="F33" s="51"/>
      <c r="G33" s="37">
        <v>1</v>
      </c>
      <c r="H33" s="49">
        <v>356400</v>
      </c>
      <c r="I33" s="47"/>
      <c r="J33" s="47"/>
      <c r="K33" s="47"/>
      <c r="L33" s="52"/>
      <c r="M33" s="47"/>
      <c r="N33" s="52"/>
      <c r="O33" s="26">
        <f>G33+I33+K33+M33</f>
        <v>1</v>
      </c>
      <c r="P33" s="32">
        <f>H33+J33+L33+N33</f>
        <v>356400</v>
      </c>
    </row>
    <row r="34" spans="1:17" x14ac:dyDescent="0.25">
      <c r="A34" s="537"/>
      <c r="B34" s="546"/>
      <c r="C34" s="546"/>
      <c r="D34" s="42" t="s">
        <v>27</v>
      </c>
      <c r="E34" s="42"/>
      <c r="F34" s="42"/>
      <c r="G34" s="55">
        <f>G33</f>
        <v>1</v>
      </c>
      <c r="H34" s="56">
        <f>H33</f>
        <v>356400</v>
      </c>
      <c r="I34" s="55">
        <f t="shared" ref="I34:P34" si="6">SUM(I33:I33)</f>
        <v>0</v>
      </c>
      <c r="J34" s="55">
        <f t="shared" si="6"/>
        <v>0</v>
      </c>
      <c r="K34" s="55">
        <f t="shared" si="6"/>
        <v>0</v>
      </c>
      <c r="L34" s="55">
        <f t="shared" si="6"/>
        <v>0</v>
      </c>
      <c r="M34" s="55">
        <f t="shared" si="6"/>
        <v>0</v>
      </c>
      <c r="N34" s="55">
        <f t="shared" si="6"/>
        <v>0</v>
      </c>
      <c r="O34" s="55">
        <f t="shared" si="6"/>
        <v>1</v>
      </c>
      <c r="P34" s="55">
        <f t="shared" si="6"/>
        <v>356400</v>
      </c>
    </row>
    <row r="35" spans="1:17" ht="60" x14ac:dyDescent="0.25">
      <c r="A35" s="536">
        <v>2</v>
      </c>
      <c r="B35" s="545" t="s">
        <v>28</v>
      </c>
      <c r="C35" s="545" t="s">
        <v>25</v>
      </c>
      <c r="D35" s="151" t="s">
        <v>42</v>
      </c>
      <c r="E35" s="151"/>
      <c r="F35" s="151"/>
      <c r="G35" s="57">
        <v>1</v>
      </c>
      <c r="H35" s="49">
        <v>3538667</v>
      </c>
      <c r="I35" s="57"/>
      <c r="J35" s="58"/>
      <c r="K35" s="47"/>
      <c r="L35" s="47"/>
      <c r="M35" s="47"/>
      <c r="N35" s="47"/>
      <c r="O35" s="26">
        <f t="shared" ref="O35:P35" si="7">G35+I35+K35+M35</f>
        <v>1</v>
      </c>
      <c r="P35" s="32">
        <f t="shared" si="7"/>
        <v>3538667</v>
      </c>
    </row>
    <row r="36" spans="1:17" ht="18.75" customHeight="1" x14ac:dyDescent="0.25">
      <c r="A36" s="537"/>
      <c r="B36" s="546"/>
      <c r="C36" s="546"/>
      <c r="D36" s="60" t="s">
        <v>27</v>
      </c>
      <c r="E36" s="60"/>
      <c r="F36" s="60"/>
      <c r="G36" s="55">
        <f>G35</f>
        <v>1</v>
      </c>
      <c r="H36" s="56">
        <f>H35</f>
        <v>3538667</v>
      </c>
      <c r="I36" s="55">
        <f t="shared" ref="I36:P36" si="8">SUM(I35:I35)</f>
        <v>0</v>
      </c>
      <c r="J36" s="55">
        <f t="shared" si="8"/>
        <v>0</v>
      </c>
      <c r="K36" s="55">
        <f t="shared" si="8"/>
        <v>0</v>
      </c>
      <c r="L36" s="55">
        <f t="shared" si="8"/>
        <v>0</v>
      </c>
      <c r="M36" s="55">
        <f t="shared" si="8"/>
        <v>0</v>
      </c>
      <c r="N36" s="55">
        <f t="shared" si="8"/>
        <v>0</v>
      </c>
      <c r="O36" s="55">
        <f t="shared" si="8"/>
        <v>1</v>
      </c>
      <c r="P36" s="61">
        <f t="shared" si="8"/>
        <v>3538667</v>
      </c>
    </row>
    <row r="37" spans="1:17" ht="60" x14ac:dyDescent="0.25">
      <c r="A37" s="542">
        <v>3</v>
      </c>
      <c r="B37" s="544" t="s">
        <v>94</v>
      </c>
      <c r="C37" s="547" t="s">
        <v>91</v>
      </c>
      <c r="D37" s="62" t="s">
        <v>63</v>
      </c>
      <c r="E37" s="62"/>
      <c r="F37" s="62"/>
      <c r="G37" s="26">
        <v>1</v>
      </c>
      <c r="H37" s="32">
        <v>2000000</v>
      </c>
      <c r="I37" s="47"/>
      <c r="J37" s="47"/>
      <c r="K37" s="47"/>
      <c r="L37" s="47"/>
      <c r="M37" s="47"/>
      <c r="N37" s="47"/>
      <c r="O37" s="26">
        <f t="shared" ref="O37:P37" si="9">G37+I37+K37+M37</f>
        <v>1</v>
      </c>
      <c r="P37" s="32">
        <f t="shared" si="9"/>
        <v>2000000</v>
      </c>
    </row>
    <row r="38" spans="1:17" x14ac:dyDescent="0.25">
      <c r="A38" s="536"/>
      <c r="B38" s="545"/>
      <c r="C38" s="545"/>
      <c r="D38" s="62" t="s">
        <v>64</v>
      </c>
      <c r="E38" s="62"/>
      <c r="F38" s="62"/>
      <c r="G38" s="37">
        <v>2</v>
      </c>
      <c r="H38" s="49">
        <v>246667</v>
      </c>
      <c r="I38" s="37"/>
      <c r="J38" s="49"/>
      <c r="K38" s="37"/>
      <c r="L38" s="49"/>
      <c r="M38" s="37"/>
      <c r="N38" s="49"/>
      <c r="O38" s="26">
        <f>G38+I38+K38+M38</f>
        <v>2</v>
      </c>
      <c r="P38" s="32">
        <f>H38+J38+L38+N38</f>
        <v>246667</v>
      </c>
      <c r="Q38" s="13" t="s">
        <v>80</v>
      </c>
    </row>
    <row r="39" spans="1:17" x14ac:dyDescent="0.25">
      <c r="A39" s="537"/>
      <c r="B39" s="546"/>
      <c r="C39" s="546"/>
      <c r="D39" s="42" t="s">
        <v>27</v>
      </c>
      <c r="E39" s="42"/>
      <c r="F39" s="42"/>
      <c r="G39" s="55">
        <f>SUM(G37:G38)</f>
        <v>3</v>
      </c>
      <c r="H39" s="56">
        <f>SUM(H37:H38)</f>
        <v>2246667</v>
      </c>
      <c r="I39" s="55">
        <f t="shared" ref="I39:P39" si="10">SUM(I37:I38)</f>
        <v>0</v>
      </c>
      <c r="J39" s="56">
        <f t="shared" si="10"/>
        <v>0</v>
      </c>
      <c r="K39" s="55">
        <f t="shared" si="10"/>
        <v>0</v>
      </c>
      <c r="L39" s="56">
        <f t="shared" si="10"/>
        <v>0</v>
      </c>
      <c r="M39" s="55">
        <f t="shared" si="10"/>
        <v>0</v>
      </c>
      <c r="N39" s="56">
        <f t="shared" si="10"/>
        <v>0</v>
      </c>
      <c r="O39" s="55">
        <f t="shared" si="10"/>
        <v>3</v>
      </c>
      <c r="P39" s="56">
        <f t="shared" si="10"/>
        <v>2246667</v>
      </c>
    </row>
    <row r="40" spans="1:17" ht="41.25" customHeight="1" x14ac:dyDescent="0.25">
      <c r="A40" s="559">
        <v>4</v>
      </c>
      <c r="B40" s="564" t="s">
        <v>30</v>
      </c>
      <c r="C40" s="534" t="s">
        <v>25</v>
      </c>
      <c r="D40" s="155" t="s">
        <v>29</v>
      </c>
      <c r="E40" s="155"/>
      <c r="F40" s="155"/>
      <c r="G40" s="37">
        <v>10</v>
      </c>
      <c r="H40" s="49">
        <v>1032660</v>
      </c>
      <c r="I40" s="63"/>
      <c r="J40" s="63"/>
      <c r="K40" s="64"/>
      <c r="L40" s="65"/>
      <c r="M40" s="65"/>
      <c r="N40" s="65"/>
      <c r="O40" s="26">
        <f t="shared" ref="O40:P44" si="11">G40+I40+K40+M40</f>
        <v>10</v>
      </c>
      <c r="P40" s="32">
        <f t="shared" si="11"/>
        <v>1032660</v>
      </c>
    </row>
    <row r="41" spans="1:17" ht="21.75" customHeight="1" x14ac:dyDescent="0.25">
      <c r="A41" s="559"/>
      <c r="B41" s="564"/>
      <c r="C41" s="534"/>
      <c r="D41" s="42" t="s">
        <v>27</v>
      </c>
      <c r="E41" s="42"/>
      <c r="F41" s="42"/>
      <c r="G41" s="47">
        <f t="shared" ref="G41:P41" si="12">SUM(G40:G40)</f>
        <v>10</v>
      </c>
      <c r="H41" s="56">
        <f t="shared" si="12"/>
        <v>1032660</v>
      </c>
      <c r="I41" s="47">
        <f t="shared" si="12"/>
        <v>0</v>
      </c>
      <c r="J41" s="55">
        <f t="shared" si="12"/>
        <v>0</v>
      </c>
      <c r="K41" s="47">
        <f t="shared" si="12"/>
        <v>0</v>
      </c>
      <c r="L41" s="55">
        <f t="shared" si="12"/>
        <v>0</v>
      </c>
      <c r="M41" s="47">
        <f t="shared" si="12"/>
        <v>0</v>
      </c>
      <c r="N41" s="55">
        <f t="shared" si="12"/>
        <v>0</v>
      </c>
      <c r="O41" s="47">
        <f t="shared" si="12"/>
        <v>10</v>
      </c>
      <c r="P41" s="29">
        <f t="shared" si="12"/>
        <v>1032660</v>
      </c>
    </row>
    <row r="42" spans="1:17" x14ac:dyDescent="0.25">
      <c r="A42" s="542">
        <v>5</v>
      </c>
      <c r="B42" s="544" t="s">
        <v>12</v>
      </c>
      <c r="C42" s="544" t="s">
        <v>25</v>
      </c>
      <c r="D42" s="10" t="s">
        <v>66</v>
      </c>
      <c r="E42" s="118"/>
      <c r="F42" s="118"/>
      <c r="G42" s="71">
        <v>1</v>
      </c>
      <c r="H42" s="9">
        <v>245000</v>
      </c>
      <c r="I42" s="72"/>
      <c r="J42" s="73"/>
      <c r="K42" s="74"/>
      <c r="L42" s="73"/>
      <c r="M42" s="75"/>
      <c r="N42" s="75"/>
      <c r="O42" s="67">
        <f t="shared" ref="O42:P44" si="13">G42+I42+K42+M42</f>
        <v>1</v>
      </c>
      <c r="P42" s="68">
        <f t="shared" si="13"/>
        <v>245000</v>
      </c>
    </row>
    <row r="43" spans="1:17" x14ac:dyDescent="0.25">
      <c r="A43" s="536"/>
      <c r="B43" s="545"/>
      <c r="C43" s="545"/>
      <c r="D43" s="10" t="s">
        <v>67</v>
      </c>
      <c r="E43" s="118"/>
      <c r="F43" s="118"/>
      <c r="G43" s="71">
        <v>1</v>
      </c>
      <c r="H43" s="9">
        <v>205200</v>
      </c>
      <c r="I43" s="72"/>
      <c r="J43" s="73"/>
      <c r="K43" s="74"/>
      <c r="L43" s="73"/>
      <c r="M43" s="75"/>
      <c r="N43" s="75"/>
      <c r="O43" s="67">
        <f t="shared" si="13"/>
        <v>1</v>
      </c>
      <c r="P43" s="68">
        <f t="shared" si="11"/>
        <v>205200</v>
      </c>
    </row>
    <row r="44" spans="1:17" x14ac:dyDescent="0.25">
      <c r="A44" s="536"/>
      <c r="B44" s="545"/>
      <c r="C44" s="545"/>
      <c r="D44" s="6" t="s">
        <v>50</v>
      </c>
      <c r="E44" s="117"/>
      <c r="F44" s="117"/>
      <c r="G44" s="71">
        <v>1</v>
      </c>
      <c r="H44" s="9">
        <v>4680000</v>
      </c>
      <c r="I44" s="76"/>
      <c r="J44" s="77"/>
      <c r="K44" s="78"/>
      <c r="L44" s="77"/>
      <c r="M44" s="78"/>
      <c r="N44" s="7"/>
      <c r="O44" s="67">
        <f t="shared" si="13"/>
        <v>1</v>
      </c>
      <c r="P44" s="68">
        <f t="shared" si="11"/>
        <v>4680000</v>
      </c>
    </row>
    <row r="45" spans="1:17" x14ac:dyDescent="0.25">
      <c r="A45" s="537"/>
      <c r="B45" s="546"/>
      <c r="C45" s="546"/>
      <c r="D45" s="42" t="s">
        <v>27</v>
      </c>
      <c r="E45" s="119"/>
      <c r="F45" s="119"/>
      <c r="G45" s="79">
        <f t="shared" ref="G45:P45" si="14">SUM(G42:G44)</f>
        <v>3</v>
      </c>
      <c r="H45" s="56">
        <f t="shared" si="14"/>
        <v>5130200</v>
      </c>
      <c r="I45" s="79">
        <f t="shared" si="14"/>
        <v>0</v>
      </c>
      <c r="J45" s="79">
        <f t="shared" si="14"/>
        <v>0</v>
      </c>
      <c r="K45" s="79">
        <f t="shared" si="14"/>
        <v>0</v>
      </c>
      <c r="L45" s="79">
        <f t="shared" si="14"/>
        <v>0</v>
      </c>
      <c r="M45" s="79">
        <f t="shared" si="14"/>
        <v>0</v>
      </c>
      <c r="N45" s="79">
        <f t="shared" si="14"/>
        <v>0</v>
      </c>
      <c r="O45" s="80">
        <f t="shared" si="14"/>
        <v>3</v>
      </c>
      <c r="P45" s="56">
        <f t="shared" si="14"/>
        <v>5130200</v>
      </c>
    </row>
    <row r="46" spans="1:17" ht="21.75" customHeight="1" x14ac:dyDescent="0.25">
      <c r="A46" s="536">
        <v>7</v>
      </c>
      <c r="B46" s="532" t="s">
        <v>31</v>
      </c>
      <c r="C46" s="534" t="s">
        <v>25</v>
      </c>
      <c r="D46" s="151" t="s">
        <v>75</v>
      </c>
      <c r="E46" s="154"/>
      <c r="F46" s="154"/>
      <c r="G46" s="84">
        <v>1</v>
      </c>
      <c r="H46" s="85">
        <v>3500000</v>
      </c>
      <c r="I46" s="86"/>
      <c r="J46" s="86"/>
      <c r="K46" s="84"/>
      <c r="L46" s="57"/>
      <c r="M46" s="87"/>
      <c r="N46" s="87"/>
      <c r="O46" s="26">
        <f>G46+I46+K46+M46</f>
        <v>1</v>
      </c>
      <c r="P46" s="32">
        <f>H46+J46+L46+N46</f>
        <v>3500000</v>
      </c>
    </row>
    <row r="47" spans="1:17" ht="26.25" customHeight="1" x14ac:dyDescent="0.25">
      <c r="A47" s="537"/>
      <c r="B47" s="533"/>
      <c r="C47" s="535"/>
      <c r="D47" s="42" t="s">
        <v>27</v>
      </c>
      <c r="E47" s="119"/>
      <c r="F47" s="119"/>
      <c r="G47" s="79">
        <f>SUM(G46:G46)</f>
        <v>1</v>
      </c>
      <c r="H47" s="56">
        <f t="shared" ref="H47:P47" si="15">SUM(H46:H46)</f>
        <v>3500000</v>
      </c>
      <c r="I47" s="79">
        <f t="shared" si="15"/>
        <v>0</v>
      </c>
      <c r="J47" s="79">
        <f t="shared" si="15"/>
        <v>0</v>
      </c>
      <c r="K47" s="79">
        <f t="shared" si="15"/>
        <v>0</v>
      </c>
      <c r="L47" s="79">
        <f t="shared" si="15"/>
        <v>0</v>
      </c>
      <c r="M47" s="79">
        <f t="shared" si="15"/>
        <v>0</v>
      </c>
      <c r="N47" s="79">
        <f t="shared" si="15"/>
        <v>0</v>
      </c>
      <c r="O47" s="79">
        <f t="shared" si="15"/>
        <v>1</v>
      </c>
      <c r="P47" s="56">
        <f t="shared" si="15"/>
        <v>3500000</v>
      </c>
    </row>
    <row r="48" spans="1:17" ht="17.25" customHeight="1" x14ac:dyDescent="0.25">
      <c r="A48" s="536">
        <v>8</v>
      </c>
      <c r="B48" s="532" t="s">
        <v>144</v>
      </c>
      <c r="C48" s="534" t="s">
        <v>25</v>
      </c>
      <c r="D48" s="88" t="s">
        <v>54</v>
      </c>
      <c r="E48" s="123"/>
      <c r="F48" s="123"/>
      <c r="G48" s="84">
        <v>1</v>
      </c>
      <c r="H48" s="85">
        <v>218000</v>
      </c>
      <c r="I48" s="84"/>
      <c r="J48" s="32"/>
      <c r="K48" s="84"/>
      <c r="L48" s="35"/>
      <c r="M48" s="84"/>
      <c r="N48" s="35"/>
      <c r="O48" s="26">
        <f t="shared" ref="O48:P49" si="16">G48+I48+K48+M48</f>
        <v>1</v>
      </c>
      <c r="P48" s="32">
        <f t="shared" si="16"/>
        <v>218000</v>
      </c>
    </row>
    <row r="49" spans="1:16" ht="18.75" customHeight="1" x14ac:dyDescent="0.25">
      <c r="A49" s="536"/>
      <c r="B49" s="532"/>
      <c r="C49" s="534"/>
      <c r="D49" s="88" t="s">
        <v>55</v>
      </c>
      <c r="E49" s="123"/>
      <c r="F49" s="123"/>
      <c r="G49" s="84">
        <v>1</v>
      </c>
      <c r="H49" s="85">
        <v>178000</v>
      </c>
      <c r="I49" s="84"/>
      <c r="J49" s="32"/>
      <c r="K49" s="84"/>
      <c r="L49" s="35"/>
      <c r="M49" s="84"/>
      <c r="N49" s="35"/>
      <c r="O49" s="26">
        <f t="shared" si="16"/>
        <v>1</v>
      </c>
      <c r="P49" s="32">
        <f t="shared" si="16"/>
        <v>178000</v>
      </c>
    </row>
    <row r="50" spans="1:16" x14ac:dyDescent="0.25">
      <c r="A50" s="537"/>
      <c r="B50" s="533"/>
      <c r="C50" s="535"/>
      <c r="D50" s="42" t="s">
        <v>27</v>
      </c>
      <c r="E50" s="119"/>
      <c r="F50" s="119"/>
      <c r="G50" s="79">
        <f t="shared" ref="G50:P50" si="17">SUM(G48:G49)</f>
        <v>2</v>
      </c>
      <c r="H50" s="56">
        <f t="shared" si="17"/>
        <v>396000</v>
      </c>
      <c r="I50" s="79">
        <f t="shared" si="17"/>
        <v>0</v>
      </c>
      <c r="J50" s="56">
        <f t="shared" si="17"/>
        <v>0</v>
      </c>
      <c r="K50" s="79">
        <f t="shared" si="17"/>
        <v>0</v>
      </c>
      <c r="L50" s="56">
        <f t="shared" si="17"/>
        <v>0</v>
      </c>
      <c r="M50" s="79">
        <f t="shared" si="17"/>
        <v>0</v>
      </c>
      <c r="N50" s="56">
        <f t="shared" si="17"/>
        <v>0</v>
      </c>
      <c r="O50" s="79">
        <f t="shared" si="17"/>
        <v>2</v>
      </c>
      <c r="P50" s="56">
        <f t="shared" si="17"/>
        <v>396000</v>
      </c>
    </row>
    <row r="51" spans="1:16" ht="45" x14ac:dyDescent="0.25">
      <c r="A51" s="536">
        <v>10</v>
      </c>
      <c r="B51" s="532" t="s">
        <v>32</v>
      </c>
      <c r="C51" s="534" t="s">
        <v>25</v>
      </c>
      <c r="D51" s="151" t="s">
        <v>58</v>
      </c>
      <c r="E51" s="154"/>
      <c r="F51" s="154"/>
      <c r="G51" s="84">
        <v>1</v>
      </c>
      <c r="H51" s="85">
        <v>6206000</v>
      </c>
      <c r="I51" s="84"/>
      <c r="J51" s="32"/>
      <c r="K51" s="84"/>
      <c r="L51" s="35"/>
      <c r="M51" s="87"/>
      <c r="N51" s="85"/>
      <c r="O51" s="26">
        <f>G51+I51+K51+M51</f>
        <v>1</v>
      </c>
      <c r="P51" s="32">
        <f>H51+J51+L51+N51</f>
        <v>6206000</v>
      </c>
    </row>
    <row r="52" spans="1:16" ht="21.75" customHeight="1" x14ac:dyDescent="0.25">
      <c r="A52" s="537"/>
      <c r="B52" s="533"/>
      <c r="C52" s="535"/>
      <c r="D52" s="42" t="s">
        <v>27</v>
      </c>
      <c r="E52" s="119"/>
      <c r="F52" s="119"/>
      <c r="G52" s="79">
        <f t="shared" ref="G52:N52" si="18">SUM(G51:G51)</f>
        <v>1</v>
      </c>
      <c r="H52" s="56">
        <f t="shared" si="18"/>
        <v>6206000</v>
      </c>
      <c r="I52" s="79">
        <f t="shared" si="18"/>
        <v>0</v>
      </c>
      <c r="J52" s="56">
        <f t="shared" si="18"/>
        <v>0</v>
      </c>
      <c r="K52" s="79">
        <f t="shared" si="18"/>
        <v>0</v>
      </c>
      <c r="L52" s="56">
        <f t="shared" si="18"/>
        <v>0</v>
      </c>
      <c r="M52" s="80">
        <f t="shared" si="18"/>
        <v>0</v>
      </c>
      <c r="N52" s="56">
        <f t="shared" si="18"/>
        <v>0</v>
      </c>
      <c r="O52" s="47">
        <f>SUM(O51)</f>
        <v>1</v>
      </c>
      <c r="P52" s="56">
        <f>SUM(P51)</f>
        <v>6206000</v>
      </c>
    </row>
    <row r="53" spans="1:16" ht="24" customHeight="1" x14ac:dyDescent="0.25">
      <c r="A53" s="542">
        <v>11</v>
      </c>
      <c r="B53" s="561" t="s">
        <v>59</v>
      </c>
      <c r="C53" s="534" t="s">
        <v>25</v>
      </c>
      <c r="D53" s="63" t="s">
        <v>138</v>
      </c>
      <c r="E53" s="63"/>
      <c r="F53" s="63"/>
      <c r="G53" s="37">
        <v>3</v>
      </c>
      <c r="H53" s="49">
        <f>100300*G53</f>
        <v>300900</v>
      </c>
      <c r="I53" s="79"/>
      <c r="J53" s="56"/>
      <c r="K53" s="79"/>
      <c r="L53" s="56"/>
      <c r="M53" s="80"/>
      <c r="N53" s="56"/>
      <c r="O53" s="26">
        <f>G53+I53+K53+M53</f>
        <v>3</v>
      </c>
      <c r="P53" s="32">
        <f>H53+J53+L53+N53</f>
        <v>300900</v>
      </c>
    </row>
    <row r="54" spans="1:16" ht="21.75" customHeight="1" x14ac:dyDescent="0.25">
      <c r="A54" s="531"/>
      <c r="B54" s="562"/>
      <c r="C54" s="535"/>
      <c r="D54" s="92" t="s">
        <v>27</v>
      </c>
      <c r="E54" s="92"/>
      <c r="F54" s="92"/>
      <c r="G54" s="47">
        <f t="shared" ref="G54:H54" si="19">SUM(G53:G53)</f>
        <v>3</v>
      </c>
      <c r="H54" s="56">
        <f t="shared" si="19"/>
        <v>300900</v>
      </c>
      <c r="I54" s="79"/>
      <c r="J54" s="56"/>
      <c r="K54" s="79"/>
      <c r="L54" s="56"/>
      <c r="M54" s="80"/>
      <c r="N54" s="56"/>
      <c r="O54" s="47">
        <f>SUM(O53)</f>
        <v>3</v>
      </c>
      <c r="P54" s="56">
        <f>SUM(P53)</f>
        <v>300900</v>
      </c>
    </row>
    <row r="55" spans="1:16" ht="75" x14ac:dyDescent="0.25">
      <c r="A55" s="542">
        <v>13</v>
      </c>
      <c r="B55" s="561" t="s">
        <v>61</v>
      </c>
      <c r="C55" s="534" t="s">
        <v>25</v>
      </c>
      <c r="D55" s="151" t="s">
        <v>78</v>
      </c>
      <c r="E55" s="151"/>
      <c r="F55" s="151"/>
      <c r="G55" s="37">
        <v>1</v>
      </c>
      <c r="H55" s="49">
        <v>3298400</v>
      </c>
      <c r="I55" s="37"/>
      <c r="J55" s="91"/>
      <c r="K55" s="37"/>
      <c r="L55" s="68"/>
      <c r="M55" s="65"/>
      <c r="N55" s="65"/>
      <c r="O55" s="97">
        <f>G55+I55+K55+M55</f>
        <v>1</v>
      </c>
      <c r="P55" s="98">
        <f>H55+J55+L55+N55</f>
        <v>3298400</v>
      </c>
    </row>
    <row r="56" spans="1:16" ht="15.75" customHeight="1" x14ac:dyDescent="0.25">
      <c r="A56" s="531"/>
      <c r="B56" s="562"/>
      <c r="C56" s="535"/>
      <c r="D56" s="92" t="s">
        <v>27</v>
      </c>
      <c r="E56" s="92"/>
      <c r="F56" s="92"/>
      <c r="G56" s="47">
        <f t="shared" ref="G56:P56" si="20">SUM(G55:G55)</f>
        <v>1</v>
      </c>
      <c r="H56" s="56">
        <f t="shared" si="20"/>
        <v>3298400</v>
      </c>
      <c r="I56" s="95">
        <f t="shared" si="20"/>
        <v>0</v>
      </c>
      <c r="J56" s="96">
        <f t="shared" si="20"/>
        <v>0</v>
      </c>
      <c r="K56" s="95">
        <f t="shared" si="20"/>
        <v>0</v>
      </c>
      <c r="L56" s="96">
        <f t="shared" si="20"/>
        <v>0</v>
      </c>
      <c r="M56" s="47">
        <f t="shared" si="20"/>
        <v>0</v>
      </c>
      <c r="N56" s="56">
        <f t="shared" si="20"/>
        <v>0</v>
      </c>
      <c r="O56" s="47">
        <f t="shared" si="20"/>
        <v>1</v>
      </c>
      <c r="P56" s="56">
        <f t="shared" si="20"/>
        <v>3298400</v>
      </c>
    </row>
    <row r="57" spans="1:16" ht="23.25" customHeight="1" x14ac:dyDescent="0.25">
      <c r="A57" s="100"/>
      <c r="B57" s="568" t="s">
        <v>33</v>
      </c>
      <c r="C57" s="569"/>
      <c r="D57" s="570"/>
      <c r="E57" s="157"/>
      <c r="F57" s="157"/>
      <c r="G57" s="55">
        <f t="shared" ref="G57:P57" si="21">G34+G36+G39+G41+G45+G47+G50+G52+G56+G54</f>
        <v>26</v>
      </c>
      <c r="H57" s="56">
        <f t="shared" si="21"/>
        <v>26005894</v>
      </c>
      <c r="I57" s="55">
        <f t="shared" si="21"/>
        <v>0</v>
      </c>
      <c r="J57" s="55">
        <f t="shared" si="21"/>
        <v>0</v>
      </c>
      <c r="K57" s="55">
        <f t="shared" si="21"/>
        <v>0</v>
      </c>
      <c r="L57" s="55">
        <f t="shared" si="21"/>
        <v>0</v>
      </c>
      <c r="M57" s="55">
        <f t="shared" si="21"/>
        <v>0</v>
      </c>
      <c r="N57" s="55">
        <f t="shared" si="21"/>
        <v>0</v>
      </c>
      <c r="O57" s="55">
        <f t="shared" si="21"/>
        <v>26</v>
      </c>
      <c r="P57" s="56">
        <f t="shared" si="21"/>
        <v>26005894</v>
      </c>
    </row>
    <row r="58" spans="1:16" x14ac:dyDescent="0.25">
      <c r="A58" s="101"/>
      <c r="B58" s="102" t="s">
        <v>62</v>
      </c>
      <c r="C58" s="143"/>
      <c r="D58" s="103"/>
      <c r="E58" s="103"/>
      <c r="F58" s="103"/>
      <c r="G58" s="104"/>
      <c r="H58" s="104"/>
      <c r="I58" s="104"/>
      <c r="J58" s="104"/>
      <c r="K58" s="104"/>
      <c r="L58" s="104"/>
      <c r="M58" s="104"/>
      <c r="N58" s="104"/>
      <c r="O58" s="104"/>
      <c r="P58" s="105"/>
    </row>
    <row r="59" spans="1:16" ht="57" customHeight="1" x14ac:dyDescent="0.25">
      <c r="A59" s="42" t="s">
        <v>18</v>
      </c>
      <c r="B59" s="20" t="s">
        <v>1</v>
      </c>
      <c r="C59" s="142" t="s">
        <v>19</v>
      </c>
      <c r="D59" s="42" t="s">
        <v>34</v>
      </c>
      <c r="E59" s="21" t="s">
        <v>92</v>
      </c>
      <c r="F59" s="21" t="s">
        <v>93</v>
      </c>
      <c r="G59" s="47" t="s">
        <v>21</v>
      </c>
      <c r="H59" s="47" t="s">
        <v>86</v>
      </c>
      <c r="I59" s="47" t="s">
        <v>22</v>
      </c>
      <c r="J59" s="47" t="s">
        <v>87</v>
      </c>
      <c r="K59" s="47" t="s">
        <v>23</v>
      </c>
      <c r="L59" s="47" t="s">
        <v>88</v>
      </c>
      <c r="M59" s="47" t="s">
        <v>24</v>
      </c>
      <c r="N59" s="47" t="s">
        <v>89</v>
      </c>
      <c r="O59" s="47" t="s">
        <v>90</v>
      </c>
      <c r="P59" s="11" t="s">
        <v>84</v>
      </c>
    </row>
    <row r="60" spans="1:16" ht="39" customHeight="1" x14ac:dyDescent="0.25">
      <c r="A60" s="559">
        <v>1</v>
      </c>
      <c r="B60" s="534" t="s">
        <v>12</v>
      </c>
      <c r="C60" s="534" t="s">
        <v>35</v>
      </c>
      <c r="D60" s="153" t="s">
        <v>68</v>
      </c>
      <c r="E60" s="153"/>
      <c r="F60" s="153"/>
      <c r="G60" s="57">
        <v>1</v>
      </c>
      <c r="H60" s="107">
        <v>1936667</v>
      </c>
      <c r="I60" s="55"/>
      <c r="J60" s="55"/>
      <c r="K60" s="55"/>
      <c r="L60" s="55"/>
      <c r="M60" s="55"/>
      <c r="N60" s="55"/>
      <c r="O60" s="26">
        <f>G60+I60+K60+M60</f>
        <v>1</v>
      </c>
      <c r="P60" s="27">
        <f>H60+J60+L60+N60</f>
        <v>1936667</v>
      </c>
    </row>
    <row r="61" spans="1:16" x14ac:dyDescent="0.25">
      <c r="A61" s="559"/>
      <c r="B61" s="534"/>
      <c r="C61" s="534"/>
      <c r="D61" s="42" t="s">
        <v>27</v>
      </c>
      <c r="E61" s="42"/>
      <c r="F61" s="42"/>
      <c r="G61" s="55">
        <f>SUM(G60:G60)</f>
        <v>1</v>
      </c>
      <c r="H61" s="61">
        <f>SUM(H60:H60)</f>
        <v>1936667</v>
      </c>
      <c r="I61" s="55">
        <f t="shared" ref="I61:N61" si="22">SUM(I60:I60)</f>
        <v>0</v>
      </c>
      <c r="J61" s="61">
        <f t="shared" si="22"/>
        <v>0</v>
      </c>
      <c r="K61" s="55">
        <f t="shared" si="22"/>
        <v>0</v>
      </c>
      <c r="L61" s="61">
        <f t="shared" si="22"/>
        <v>0</v>
      </c>
      <c r="M61" s="55">
        <f t="shared" si="22"/>
        <v>0</v>
      </c>
      <c r="N61" s="61">
        <f t="shared" si="22"/>
        <v>0</v>
      </c>
      <c r="O61" s="55">
        <f>SUM(O60:O60)</f>
        <v>1</v>
      </c>
      <c r="P61" s="61">
        <f>SUM(P60:P60)</f>
        <v>1936667</v>
      </c>
    </row>
    <row r="62" spans="1:16" ht="30" x14ac:dyDescent="0.25">
      <c r="A62" s="559">
        <v>2</v>
      </c>
      <c r="B62" s="534" t="s">
        <v>94</v>
      </c>
      <c r="C62" s="534" t="s">
        <v>35</v>
      </c>
      <c r="D62" s="153" t="s">
        <v>137</v>
      </c>
      <c r="E62" s="153"/>
      <c r="F62" s="153"/>
      <c r="G62" s="57">
        <v>1</v>
      </c>
      <c r="H62" s="144">
        <v>151173</v>
      </c>
      <c r="I62" s="55"/>
      <c r="J62" s="55"/>
      <c r="K62" s="55"/>
      <c r="L62" s="55"/>
      <c r="M62" s="55"/>
      <c r="N62" s="55"/>
      <c r="O62" s="26">
        <f>G62+I62+K62+M62</f>
        <v>1</v>
      </c>
      <c r="P62" s="27">
        <f>H62+J62+L62+N62</f>
        <v>151173</v>
      </c>
    </row>
    <row r="63" spans="1:16" x14ac:dyDescent="0.25">
      <c r="A63" s="559"/>
      <c r="B63" s="534"/>
      <c r="C63" s="534"/>
      <c r="D63" s="42" t="s">
        <v>27</v>
      </c>
      <c r="E63" s="42"/>
      <c r="F63" s="42"/>
      <c r="G63" s="55">
        <f>SUM(G62:G62)</f>
        <v>1</v>
      </c>
      <c r="H63" s="61">
        <f>SUM(H62:H62)</f>
        <v>151173</v>
      </c>
      <c r="I63" s="55">
        <f t="shared" ref="I63:N63" si="23">SUM(I62:I62)</f>
        <v>0</v>
      </c>
      <c r="J63" s="61">
        <f t="shared" si="23"/>
        <v>0</v>
      </c>
      <c r="K63" s="55">
        <f t="shared" si="23"/>
        <v>0</v>
      </c>
      <c r="L63" s="61">
        <f t="shared" si="23"/>
        <v>0</v>
      </c>
      <c r="M63" s="55">
        <f t="shared" si="23"/>
        <v>0</v>
      </c>
      <c r="N63" s="61">
        <f t="shared" si="23"/>
        <v>0</v>
      </c>
      <c r="O63" s="55">
        <f>SUM(O62:O62)</f>
        <v>1</v>
      </c>
      <c r="P63" s="61">
        <f>SUM(P62:P62)</f>
        <v>151173</v>
      </c>
    </row>
    <row r="64" spans="1:16" ht="15.75" customHeight="1" x14ac:dyDescent="0.25">
      <c r="A64" s="100"/>
      <c r="B64" s="568" t="s">
        <v>36</v>
      </c>
      <c r="C64" s="569"/>
      <c r="D64" s="570"/>
      <c r="E64" s="157"/>
      <c r="F64" s="157"/>
      <c r="G64" s="55">
        <f>G61+G63</f>
        <v>2</v>
      </c>
      <c r="H64" s="61">
        <f>H61+H63</f>
        <v>2087840</v>
      </c>
      <c r="I64" s="55">
        <f t="shared" ref="I64:O64" si="24">I61+I63</f>
        <v>0</v>
      </c>
      <c r="J64" s="61">
        <f t="shared" si="24"/>
        <v>0</v>
      </c>
      <c r="K64" s="55">
        <f t="shared" si="24"/>
        <v>0</v>
      </c>
      <c r="L64" s="61">
        <f t="shared" si="24"/>
        <v>0</v>
      </c>
      <c r="M64" s="55">
        <f t="shared" si="24"/>
        <v>0</v>
      </c>
      <c r="N64" s="61">
        <f t="shared" si="24"/>
        <v>0</v>
      </c>
      <c r="O64" s="55">
        <f t="shared" si="24"/>
        <v>2</v>
      </c>
      <c r="P64" s="61">
        <f>P61+P63</f>
        <v>2087840</v>
      </c>
    </row>
    <row r="65" spans="1:16" x14ac:dyDescent="0.25">
      <c r="A65" s="64"/>
      <c r="B65" s="571"/>
      <c r="C65" s="572"/>
      <c r="D65" s="573"/>
      <c r="E65" s="158"/>
      <c r="F65" s="158"/>
      <c r="G65" s="55"/>
      <c r="H65" s="61"/>
      <c r="I65" s="55"/>
      <c r="J65" s="61"/>
      <c r="K65" s="55"/>
      <c r="L65" s="61"/>
      <c r="M65" s="55"/>
      <c r="N65" s="61"/>
      <c r="O65" s="55"/>
      <c r="P65" s="61"/>
    </row>
    <row r="66" spans="1:16" ht="18.75" customHeight="1" x14ac:dyDescent="0.25">
      <c r="A66" s="108"/>
      <c r="B66" s="565" t="s">
        <v>37</v>
      </c>
      <c r="C66" s="566"/>
      <c r="D66" s="567"/>
      <c r="E66" s="156"/>
      <c r="F66" s="156"/>
      <c r="G66" s="64"/>
      <c r="H66" s="61">
        <f>H57+H64+H30</f>
        <v>28237334</v>
      </c>
      <c r="I66" s="64"/>
      <c r="J66" s="61">
        <f>J57+J64+J30</f>
        <v>0</v>
      </c>
      <c r="K66" s="64"/>
      <c r="L66" s="61">
        <f>L57+L64+L30</f>
        <v>0</v>
      </c>
      <c r="M66" s="64"/>
      <c r="N66" s="61">
        <f>N57+N64+N30</f>
        <v>0</v>
      </c>
      <c r="O66" s="64"/>
      <c r="P66" s="61">
        <f>P57+P64+P30</f>
        <v>28237334</v>
      </c>
    </row>
    <row r="67" spans="1:16" x14ac:dyDescent="0.25">
      <c r="H67" s="147">
        <f>'[1]4 квартал (к проток) (2)'!$N$130</f>
        <v>95058857.150000006</v>
      </c>
      <c r="P67" s="181">
        <v>29016957.239999998</v>
      </c>
    </row>
    <row r="68" spans="1:16" x14ac:dyDescent="0.25">
      <c r="H68" s="147">
        <f>'[1]4 квартал (к проток) (2)'!$N$126</f>
        <v>71656053.650000006</v>
      </c>
      <c r="J68" s="109"/>
      <c r="N68" s="110"/>
      <c r="P68" s="1">
        <f>P66-H72</f>
        <v>-75.640000000596046</v>
      </c>
    </row>
    <row r="69" spans="1:16" x14ac:dyDescent="0.25">
      <c r="D69" s="8"/>
      <c r="E69" s="8"/>
      <c r="F69" s="8"/>
      <c r="H69" s="148">
        <f>H67-H68</f>
        <v>23402803.5</v>
      </c>
      <c r="J69" s="110"/>
      <c r="N69" s="110"/>
      <c r="P69" s="1">
        <f>P67-P66</f>
        <v>779623.23999999836</v>
      </c>
    </row>
    <row r="70" spans="1:16" x14ac:dyDescent="0.25">
      <c r="D70" s="8"/>
      <c r="E70" s="8"/>
      <c r="F70" s="8"/>
      <c r="H70" s="159">
        <f>H42+H51</f>
        <v>6451000</v>
      </c>
      <c r="J70" s="14" t="s">
        <v>139</v>
      </c>
      <c r="L70" s="110"/>
      <c r="N70" s="111"/>
    </row>
    <row r="71" spans="1:16" x14ac:dyDescent="0.25">
      <c r="D71" s="8"/>
      <c r="E71" s="8"/>
      <c r="F71" s="8"/>
      <c r="H71" s="147">
        <f>H69-H70</f>
        <v>16951803.5</v>
      </c>
      <c r="L71" s="110"/>
    </row>
    <row r="72" spans="1:16" x14ac:dyDescent="0.25">
      <c r="D72" s="8"/>
      <c r="E72" s="8"/>
      <c r="F72" s="8"/>
      <c r="G72" s="112"/>
      <c r="H72" s="147">
        <f>H69+[2]оборудов.ремонт!$I$78</f>
        <v>28237409.640000001</v>
      </c>
      <c r="L72" s="110"/>
      <c r="N72" s="110"/>
    </row>
    <row r="73" spans="1:16" x14ac:dyDescent="0.25">
      <c r="D73" s="8"/>
      <c r="E73" s="8"/>
      <c r="F73" s="8"/>
      <c r="H73" s="147">
        <f>H66-H72</f>
        <v>-75.640000000596046</v>
      </c>
      <c r="L73" s="109"/>
    </row>
    <row r="74" spans="1:16" x14ac:dyDescent="0.25">
      <c r="D74" s="113"/>
      <c r="E74" s="113"/>
      <c r="F74" s="113"/>
      <c r="L74" s="110"/>
    </row>
  </sheetData>
  <mergeCells count="49">
    <mergeCell ref="B22:D22"/>
    <mergeCell ref="O1:P1"/>
    <mergeCell ref="B2:P2"/>
    <mergeCell ref="B5:B11"/>
    <mergeCell ref="B12:D12"/>
    <mergeCell ref="B13:B21"/>
    <mergeCell ref="B23:B28"/>
    <mergeCell ref="B29:D29"/>
    <mergeCell ref="B30:D30"/>
    <mergeCell ref="A33:A34"/>
    <mergeCell ref="B33:B34"/>
    <mergeCell ref="C33:C34"/>
    <mergeCell ref="A35:A36"/>
    <mergeCell ref="B35:B36"/>
    <mergeCell ref="C35:C36"/>
    <mergeCell ref="A37:A39"/>
    <mergeCell ref="B37:B39"/>
    <mergeCell ref="C37:C39"/>
    <mergeCell ref="A40:A41"/>
    <mergeCell ref="B40:B41"/>
    <mergeCell ref="C40:C41"/>
    <mergeCell ref="A42:A45"/>
    <mergeCell ref="B42:B45"/>
    <mergeCell ref="C42:C45"/>
    <mergeCell ref="A46:A47"/>
    <mergeCell ref="B46:B47"/>
    <mergeCell ref="C46:C47"/>
    <mergeCell ref="A48:A50"/>
    <mergeCell ref="B48:B50"/>
    <mergeCell ref="C48:C50"/>
    <mergeCell ref="A51:A52"/>
    <mergeCell ref="B51:B52"/>
    <mergeCell ref="C51:C52"/>
    <mergeCell ref="A53:A54"/>
    <mergeCell ref="B53:B54"/>
    <mergeCell ref="C53:C54"/>
    <mergeCell ref="B66:D66"/>
    <mergeCell ref="A55:A56"/>
    <mergeCell ref="B55:B56"/>
    <mergeCell ref="C55:C56"/>
    <mergeCell ref="B57:D57"/>
    <mergeCell ref="A60:A61"/>
    <mergeCell ref="B60:B61"/>
    <mergeCell ref="C60:C61"/>
    <mergeCell ref="A62:A63"/>
    <mergeCell ref="B62:B63"/>
    <mergeCell ref="C62:C63"/>
    <mergeCell ref="B64:D64"/>
    <mergeCell ref="B65:D65"/>
  </mergeCells>
  <printOptions horizontalCentered="1"/>
  <pageMargins left="0.62992125984251968" right="0.23622047244094491" top="0.55118110236220474" bottom="0.55118110236220474" header="0" footer="0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5"/>
  <sheetViews>
    <sheetView zoomScale="80" zoomScaleNormal="80" workbookViewId="0">
      <selection activeCell="V48" sqref="V48"/>
    </sheetView>
  </sheetViews>
  <sheetFormatPr defaultRowHeight="15" x14ac:dyDescent="0.25"/>
  <cols>
    <col min="1" max="1" width="8.5703125" style="13" customWidth="1"/>
    <col min="2" max="2" width="28.42578125" style="3" customWidth="1"/>
    <col min="3" max="3" width="20.42578125" style="113" customWidth="1"/>
    <col min="4" max="4" width="63.28515625" style="113" customWidth="1"/>
    <col min="5" max="5" width="10.42578125" style="13" hidden="1" customWidth="1"/>
    <col min="6" max="6" width="17.85546875" style="13" hidden="1" customWidth="1"/>
    <col min="7" max="7" width="11.85546875" style="14" hidden="1" customWidth="1"/>
    <col min="8" max="8" width="19.85546875" style="14" hidden="1" customWidth="1"/>
    <col min="9" max="9" width="10.28515625" style="14" hidden="1" customWidth="1"/>
    <col min="10" max="10" width="17.85546875" style="14" hidden="1" customWidth="1"/>
    <col min="11" max="11" width="10.85546875" style="14" hidden="1" customWidth="1"/>
    <col min="12" max="12" width="17.5703125" style="14" hidden="1" customWidth="1"/>
    <col min="13" max="13" width="11.42578125" style="14" hidden="1" customWidth="1"/>
    <col min="14" max="14" width="19.5703125" style="14" hidden="1" customWidth="1"/>
    <col min="15" max="15" width="12.140625" style="14" customWidth="1"/>
    <col min="16" max="16" width="22.42578125" style="2" customWidth="1"/>
    <col min="17" max="17" width="15.140625" style="13" customWidth="1"/>
    <col min="18" max="18" width="17.42578125" style="13" customWidth="1"/>
    <col min="19" max="16384" width="9.140625" style="13"/>
  </cols>
  <sheetData>
    <row r="1" spans="1:16" ht="78" customHeight="1" x14ac:dyDescent="0.25">
      <c r="O1" s="574" t="s">
        <v>142</v>
      </c>
      <c r="P1" s="575"/>
    </row>
    <row r="2" spans="1:16" ht="21.75" customHeight="1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6" ht="18.75" customHeight="1" x14ac:dyDescent="0.25">
      <c r="B3" s="15" t="s">
        <v>38</v>
      </c>
      <c r="C3" s="139"/>
      <c r="D3" s="139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8"/>
    </row>
    <row r="4" spans="1:16" ht="69" customHeight="1" x14ac:dyDescent="0.25">
      <c r="A4" s="19" t="s">
        <v>0</v>
      </c>
      <c r="B4" s="20" t="s">
        <v>1</v>
      </c>
      <c r="C4" s="140" t="s">
        <v>2</v>
      </c>
      <c r="D4" s="140" t="s">
        <v>3</v>
      </c>
      <c r="E4" s="21" t="s">
        <v>92</v>
      </c>
      <c r="F4" s="21" t="s">
        <v>93</v>
      </c>
      <c r="G4" s="11" t="s">
        <v>4</v>
      </c>
      <c r="H4" s="12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11" t="s">
        <v>140</v>
      </c>
    </row>
    <row r="5" spans="1:16" ht="54" customHeight="1" x14ac:dyDescent="0.25">
      <c r="A5" s="164">
        <v>1</v>
      </c>
      <c r="B5" s="542" t="s">
        <v>94</v>
      </c>
      <c r="C5" s="145" t="s">
        <v>95</v>
      </c>
      <c r="D5" s="182" t="s">
        <v>123</v>
      </c>
      <c r="E5" s="114"/>
      <c r="F5" s="114"/>
      <c r="G5" s="23">
        <v>1</v>
      </c>
      <c r="H5" s="130">
        <v>7000</v>
      </c>
      <c r="I5" s="25"/>
      <c r="J5" s="25"/>
      <c r="K5" s="25"/>
      <c r="L5" s="25"/>
      <c r="M5" s="25"/>
      <c r="N5" s="25"/>
      <c r="O5" s="26">
        <f t="shared" ref="O5:P11" si="0">G5+I5+K5+M5</f>
        <v>1</v>
      </c>
      <c r="P5" s="27">
        <f t="shared" si="0"/>
        <v>7000</v>
      </c>
    </row>
    <row r="6" spans="1:16" ht="57.75" customHeight="1" x14ac:dyDescent="0.25">
      <c r="A6" s="164">
        <v>2</v>
      </c>
      <c r="B6" s="536"/>
      <c r="C6" s="145" t="s">
        <v>95</v>
      </c>
      <c r="D6" s="182" t="s">
        <v>123</v>
      </c>
      <c r="E6" s="71"/>
      <c r="F6" s="71"/>
      <c r="G6" s="23">
        <v>1</v>
      </c>
      <c r="H6" s="130">
        <v>7000</v>
      </c>
      <c r="I6" s="23"/>
      <c r="J6" s="24"/>
      <c r="K6" s="25"/>
      <c r="L6" s="25"/>
      <c r="M6" s="25"/>
      <c r="N6" s="25"/>
      <c r="O6" s="26">
        <f t="shared" si="0"/>
        <v>1</v>
      </c>
      <c r="P6" s="27">
        <f t="shared" si="0"/>
        <v>7000</v>
      </c>
    </row>
    <row r="7" spans="1:16" ht="60" x14ac:dyDescent="0.25">
      <c r="A7" s="164">
        <v>3</v>
      </c>
      <c r="B7" s="536"/>
      <c r="C7" s="145" t="s">
        <v>96</v>
      </c>
      <c r="D7" s="182" t="s">
        <v>124</v>
      </c>
      <c r="E7" s="71"/>
      <c r="F7" s="71"/>
      <c r="G7" s="23">
        <v>1</v>
      </c>
      <c r="H7" s="130">
        <v>10000</v>
      </c>
      <c r="I7" s="23"/>
      <c r="J7" s="24"/>
      <c r="K7" s="25"/>
      <c r="L7" s="25"/>
      <c r="M7" s="23"/>
      <c r="N7" s="24"/>
      <c r="O7" s="26">
        <f t="shared" si="0"/>
        <v>1</v>
      </c>
      <c r="P7" s="27">
        <f t="shared" si="0"/>
        <v>10000</v>
      </c>
    </row>
    <row r="8" spans="1:16" ht="45" x14ac:dyDescent="0.25">
      <c r="A8" s="164">
        <v>7</v>
      </c>
      <c r="B8" s="536"/>
      <c r="C8" s="145" t="s">
        <v>98</v>
      </c>
      <c r="D8" s="182" t="s">
        <v>128</v>
      </c>
      <c r="E8" s="71"/>
      <c r="F8" s="71"/>
      <c r="G8" s="23">
        <v>1</v>
      </c>
      <c r="H8" s="130">
        <v>7500</v>
      </c>
      <c r="I8" s="23"/>
      <c r="J8" s="24"/>
      <c r="K8" s="25"/>
      <c r="L8" s="25"/>
      <c r="M8" s="23"/>
      <c r="N8" s="24"/>
      <c r="O8" s="26">
        <f t="shared" si="0"/>
        <v>1</v>
      </c>
      <c r="P8" s="27">
        <f t="shared" si="0"/>
        <v>7500</v>
      </c>
    </row>
    <row r="9" spans="1:16" ht="59.25" customHeight="1" x14ac:dyDescent="0.25">
      <c r="A9" s="164">
        <v>8</v>
      </c>
      <c r="B9" s="536"/>
      <c r="C9" s="145" t="s">
        <v>98</v>
      </c>
      <c r="D9" s="182" t="s">
        <v>128</v>
      </c>
      <c r="E9" s="71"/>
      <c r="F9" s="71"/>
      <c r="G9" s="23">
        <v>1</v>
      </c>
      <c r="H9" s="130">
        <v>7500</v>
      </c>
      <c r="I9" s="23"/>
      <c r="J9" s="24"/>
      <c r="K9" s="25"/>
      <c r="L9" s="25"/>
      <c r="M9" s="23"/>
      <c r="N9" s="24"/>
      <c r="O9" s="26">
        <f t="shared" si="0"/>
        <v>1</v>
      </c>
      <c r="P9" s="27">
        <f t="shared" si="0"/>
        <v>7500</v>
      </c>
    </row>
    <row r="10" spans="1:16" ht="60" x14ac:dyDescent="0.25">
      <c r="A10" s="164">
        <v>10</v>
      </c>
      <c r="B10" s="536"/>
      <c r="C10" s="145" t="s">
        <v>100</v>
      </c>
      <c r="D10" s="182" t="s">
        <v>128</v>
      </c>
      <c r="E10" s="71"/>
      <c r="F10" s="71"/>
      <c r="G10" s="23">
        <v>1</v>
      </c>
      <c r="H10" s="130">
        <v>7500</v>
      </c>
      <c r="I10" s="23"/>
      <c r="J10" s="24"/>
      <c r="K10" s="25"/>
      <c r="L10" s="25"/>
      <c r="M10" s="23"/>
      <c r="N10" s="24"/>
      <c r="O10" s="26">
        <f t="shared" si="0"/>
        <v>1</v>
      </c>
      <c r="P10" s="27">
        <f t="shared" si="0"/>
        <v>7500</v>
      </c>
    </row>
    <row r="11" spans="1:16" ht="65.25" customHeight="1" x14ac:dyDescent="0.25">
      <c r="A11" s="164">
        <v>11</v>
      </c>
      <c r="B11" s="536"/>
      <c r="C11" s="145" t="s">
        <v>98</v>
      </c>
      <c r="D11" s="182" t="s">
        <v>130</v>
      </c>
      <c r="E11" s="71"/>
      <c r="F11" s="71"/>
      <c r="G11" s="23">
        <v>1</v>
      </c>
      <c r="H11" s="130">
        <v>7500</v>
      </c>
      <c r="I11" s="23"/>
      <c r="J11" s="24"/>
      <c r="K11" s="25"/>
      <c r="L11" s="25"/>
      <c r="M11" s="23"/>
      <c r="N11" s="24"/>
      <c r="O11" s="26">
        <f t="shared" si="0"/>
        <v>1</v>
      </c>
      <c r="P11" s="27">
        <f t="shared" si="0"/>
        <v>7500</v>
      </c>
    </row>
    <row r="12" spans="1:16" ht="16.5" customHeight="1" x14ac:dyDescent="0.25">
      <c r="A12" s="164"/>
      <c r="B12" s="543" t="s">
        <v>101</v>
      </c>
      <c r="C12" s="543"/>
      <c r="D12" s="543"/>
      <c r="E12" s="115"/>
      <c r="F12" s="115"/>
      <c r="G12" s="23">
        <f>SUM(G5:G11)</f>
        <v>7</v>
      </c>
      <c r="H12" s="131">
        <f>SUM(H5:H11)</f>
        <v>54000</v>
      </c>
      <c r="I12" s="4">
        <f>SUM(I6:I11)</f>
        <v>0</v>
      </c>
      <c r="J12" s="4">
        <f>SUM(J6:J11)</f>
        <v>0</v>
      </c>
      <c r="K12" s="28">
        <f t="shared" ref="K12:P12" si="1">SUM(K5:K11)</f>
        <v>0</v>
      </c>
      <c r="L12" s="29">
        <f t="shared" si="1"/>
        <v>0</v>
      </c>
      <c r="M12" s="28">
        <f t="shared" si="1"/>
        <v>0</v>
      </c>
      <c r="N12" s="29">
        <f t="shared" si="1"/>
        <v>0</v>
      </c>
      <c r="O12" s="28">
        <f t="shared" si="1"/>
        <v>7</v>
      </c>
      <c r="P12" s="29">
        <f t="shared" si="1"/>
        <v>54000</v>
      </c>
    </row>
    <row r="13" spans="1:16" ht="60" x14ac:dyDescent="0.25">
      <c r="A13" s="164">
        <v>1</v>
      </c>
      <c r="B13" s="542" t="s">
        <v>12</v>
      </c>
      <c r="C13" s="10" t="s">
        <v>102</v>
      </c>
      <c r="D13" s="10" t="s">
        <v>116</v>
      </c>
      <c r="E13" s="164"/>
      <c r="F13" s="164"/>
      <c r="G13" s="31">
        <v>1</v>
      </c>
      <c r="H13" s="134">
        <v>5400</v>
      </c>
      <c r="I13" s="25"/>
      <c r="J13" s="25"/>
      <c r="K13" s="25"/>
      <c r="L13" s="25"/>
      <c r="M13" s="25"/>
      <c r="N13" s="25"/>
      <c r="O13" s="26">
        <f t="shared" ref="O13:P21" si="2">G13+I13+K13+M13</f>
        <v>1</v>
      </c>
      <c r="P13" s="27">
        <f t="shared" si="2"/>
        <v>5400</v>
      </c>
    </row>
    <row r="14" spans="1:16" ht="52.5" customHeight="1" x14ac:dyDescent="0.25">
      <c r="A14" s="164">
        <v>2</v>
      </c>
      <c r="B14" s="536"/>
      <c r="C14" s="10" t="s">
        <v>103</v>
      </c>
      <c r="D14" s="10" t="s">
        <v>117</v>
      </c>
      <c r="E14" s="164"/>
      <c r="F14" s="164"/>
      <c r="G14" s="31">
        <v>1</v>
      </c>
      <c r="H14" s="134">
        <v>5400</v>
      </c>
      <c r="I14" s="25"/>
      <c r="J14" s="25"/>
      <c r="K14" s="25"/>
      <c r="L14" s="25"/>
      <c r="M14" s="23"/>
      <c r="N14" s="24"/>
      <c r="O14" s="26">
        <f t="shared" si="2"/>
        <v>1</v>
      </c>
      <c r="P14" s="27">
        <f t="shared" si="2"/>
        <v>5400</v>
      </c>
    </row>
    <row r="15" spans="1:16" ht="81" customHeight="1" x14ac:dyDescent="0.25">
      <c r="A15" s="164">
        <v>3</v>
      </c>
      <c r="B15" s="536"/>
      <c r="C15" s="10" t="s">
        <v>104</v>
      </c>
      <c r="D15" s="10" t="s">
        <v>118</v>
      </c>
      <c r="E15" s="33"/>
      <c r="F15" s="33"/>
      <c r="G15" s="97">
        <v>1</v>
      </c>
      <c r="H15" s="134">
        <v>4000</v>
      </c>
      <c r="I15" s="25"/>
      <c r="J15" s="25"/>
      <c r="K15" s="34"/>
      <c r="L15" s="35"/>
      <c r="M15" s="25"/>
      <c r="N15" s="25"/>
      <c r="O15" s="26">
        <f t="shared" si="2"/>
        <v>1</v>
      </c>
      <c r="P15" s="27">
        <f t="shared" si="2"/>
        <v>4000</v>
      </c>
    </row>
    <row r="16" spans="1:16" ht="45" x14ac:dyDescent="0.25">
      <c r="A16" s="164">
        <v>4</v>
      </c>
      <c r="B16" s="536"/>
      <c r="C16" s="10" t="s">
        <v>105</v>
      </c>
      <c r="D16" s="10" t="s">
        <v>115</v>
      </c>
      <c r="E16" s="164"/>
      <c r="F16" s="164"/>
      <c r="G16" s="31">
        <v>1</v>
      </c>
      <c r="H16" s="134">
        <v>3000</v>
      </c>
      <c r="I16" s="25"/>
      <c r="J16" s="25"/>
      <c r="K16" s="25"/>
      <c r="L16" s="25"/>
      <c r="M16" s="25"/>
      <c r="N16" s="25"/>
      <c r="O16" s="26">
        <f t="shared" si="2"/>
        <v>1</v>
      </c>
      <c r="P16" s="27">
        <f t="shared" si="2"/>
        <v>3000</v>
      </c>
    </row>
    <row r="17" spans="1:17" ht="60" x14ac:dyDescent="0.25">
      <c r="A17" s="164">
        <v>5</v>
      </c>
      <c r="B17" s="536"/>
      <c r="C17" s="10" t="s">
        <v>106</v>
      </c>
      <c r="D17" s="10" t="s">
        <v>119</v>
      </c>
      <c r="E17" s="164"/>
      <c r="F17" s="164"/>
      <c r="G17" s="31">
        <v>1</v>
      </c>
      <c r="H17" s="134">
        <v>3900</v>
      </c>
      <c r="I17" s="23"/>
      <c r="J17" s="24"/>
      <c r="K17" s="25"/>
      <c r="L17" s="25"/>
      <c r="M17" s="25"/>
      <c r="N17" s="25"/>
      <c r="O17" s="26">
        <f t="shared" si="2"/>
        <v>1</v>
      </c>
      <c r="P17" s="27">
        <f t="shared" si="2"/>
        <v>3900</v>
      </c>
    </row>
    <row r="18" spans="1:17" ht="45" x14ac:dyDescent="0.25">
      <c r="A18" s="164">
        <v>6</v>
      </c>
      <c r="B18" s="536"/>
      <c r="C18" s="10" t="s">
        <v>107</v>
      </c>
      <c r="D18" s="10" t="s">
        <v>120</v>
      </c>
      <c r="E18" s="164"/>
      <c r="F18" s="164"/>
      <c r="G18" s="31">
        <v>1</v>
      </c>
      <c r="H18" s="134">
        <v>12900</v>
      </c>
      <c r="I18" s="23"/>
      <c r="J18" s="24"/>
      <c r="K18" s="25"/>
      <c r="L18" s="25"/>
      <c r="M18" s="25"/>
      <c r="N18" s="25"/>
      <c r="O18" s="26">
        <f t="shared" si="2"/>
        <v>1</v>
      </c>
      <c r="P18" s="27">
        <f t="shared" si="2"/>
        <v>12900</v>
      </c>
    </row>
    <row r="19" spans="1:17" ht="45" x14ac:dyDescent="0.25">
      <c r="A19" s="164">
        <v>7</v>
      </c>
      <c r="B19" s="536"/>
      <c r="C19" s="10" t="s">
        <v>108</v>
      </c>
      <c r="D19" s="10" t="s">
        <v>121</v>
      </c>
      <c r="E19" s="164"/>
      <c r="F19" s="164"/>
      <c r="G19" s="31">
        <v>1</v>
      </c>
      <c r="H19" s="134">
        <v>1800</v>
      </c>
      <c r="I19" s="23"/>
      <c r="J19" s="24"/>
      <c r="K19" s="25"/>
      <c r="L19" s="25"/>
      <c r="M19" s="25"/>
      <c r="N19" s="25"/>
      <c r="O19" s="26">
        <f t="shared" si="2"/>
        <v>1</v>
      </c>
      <c r="P19" s="27">
        <f t="shared" si="2"/>
        <v>1800</v>
      </c>
    </row>
    <row r="20" spans="1:17" ht="45" x14ac:dyDescent="0.25">
      <c r="A20" s="164">
        <v>8</v>
      </c>
      <c r="B20" s="536"/>
      <c r="C20" s="10" t="s">
        <v>108</v>
      </c>
      <c r="D20" s="10" t="s">
        <v>121</v>
      </c>
      <c r="E20" s="164"/>
      <c r="F20" s="164"/>
      <c r="G20" s="31">
        <v>1</v>
      </c>
      <c r="H20" s="134">
        <v>1800</v>
      </c>
      <c r="I20" s="36"/>
      <c r="J20" s="24"/>
      <c r="K20" s="25"/>
      <c r="L20" s="25"/>
      <c r="M20" s="25"/>
      <c r="N20" s="25"/>
      <c r="O20" s="26">
        <f t="shared" si="2"/>
        <v>1</v>
      </c>
      <c r="P20" s="27">
        <f t="shared" si="2"/>
        <v>1800</v>
      </c>
    </row>
    <row r="21" spans="1:17" ht="60" x14ac:dyDescent="0.25">
      <c r="A21" s="164">
        <v>9</v>
      </c>
      <c r="B21" s="536"/>
      <c r="C21" s="141" t="s">
        <v>132</v>
      </c>
      <c r="D21" s="141" t="s">
        <v>122</v>
      </c>
      <c r="E21" s="38"/>
      <c r="F21" s="38"/>
      <c r="G21" s="31">
        <v>1</v>
      </c>
      <c r="H21" s="135">
        <v>10000</v>
      </c>
      <c r="I21" s="23"/>
      <c r="J21" s="24"/>
      <c r="K21" s="25"/>
      <c r="L21" s="25"/>
      <c r="M21" s="25"/>
      <c r="N21" s="25"/>
      <c r="O21" s="26">
        <f t="shared" si="2"/>
        <v>1</v>
      </c>
      <c r="P21" s="27">
        <f t="shared" si="2"/>
        <v>10000</v>
      </c>
    </row>
    <row r="22" spans="1:17" ht="20.25" customHeight="1" x14ac:dyDescent="0.25">
      <c r="A22" s="164"/>
      <c r="B22" s="543" t="s">
        <v>13</v>
      </c>
      <c r="C22" s="543"/>
      <c r="D22" s="543"/>
      <c r="E22" s="168"/>
      <c r="F22" s="168"/>
      <c r="G22" s="39">
        <f>SUM(G13:G21)</f>
        <v>9</v>
      </c>
      <c r="H22" s="29">
        <f>SUM(H13:H21)</f>
        <v>48200</v>
      </c>
      <c r="I22" s="28">
        <f>SUM(I17:I21)</f>
        <v>0</v>
      </c>
      <c r="J22" s="28">
        <f>SUM(J17:J21)</f>
        <v>0</v>
      </c>
      <c r="K22" s="39">
        <f t="shared" ref="K22:P22" si="3">SUM(K13:K21)</f>
        <v>0</v>
      </c>
      <c r="L22" s="29">
        <f t="shared" si="3"/>
        <v>0</v>
      </c>
      <c r="M22" s="39">
        <f t="shared" si="3"/>
        <v>0</v>
      </c>
      <c r="N22" s="29">
        <f t="shared" si="3"/>
        <v>0</v>
      </c>
      <c r="O22" s="39">
        <f t="shared" si="3"/>
        <v>9</v>
      </c>
      <c r="P22" s="29">
        <f t="shared" si="3"/>
        <v>48200</v>
      </c>
    </row>
    <row r="23" spans="1:17" ht="63" x14ac:dyDescent="0.25">
      <c r="A23" s="164">
        <v>1</v>
      </c>
      <c r="B23" s="534" t="s">
        <v>14</v>
      </c>
      <c r="C23" s="166" t="s">
        <v>133</v>
      </c>
      <c r="D23" s="183" t="s">
        <v>109</v>
      </c>
      <c r="E23" s="40"/>
      <c r="F23" s="40"/>
      <c r="G23" s="31">
        <v>1</v>
      </c>
      <c r="H23" s="138">
        <v>12900</v>
      </c>
      <c r="I23" s="25"/>
      <c r="J23" s="25"/>
      <c r="K23" s="25"/>
      <c r="L23" s="25"/>
      <c r="M23" s="25"/>
      <c r="N23" s="25"/>
      <c r="O23" s="31">
        <f>G23+I23+K23+M23</f>
        <v>1</v>
      </c>
      <c r="P23" s="27">
        <f>H23+J23+L23+N23</f>
        <v>12900</v>
      </c>
    </row>
    <row r="24" spans="1:17" ht="78" customHeight="1" x14ac:dyDescent="0.25">
      <c r="A24" s="164">
        <v>2</v>
      </c>
      <c r="B24" s="534"/>
      <c r="C24" s="169" t="s">
        <v>134</v>
      </c>
      <c r="D24" s="183" t="s">
        <v>110</v>
      </c>
      <c r="E24" s="40"/>
      <c r="F24" s="40"/>
      <c r="G24" s="31">
        <v>1</v>
      </c>
      <c r="H24" s="138">
        <v>8100</v>
      </c>
      <c r="I24" s="25"/>
      <c r="J24" s="25"/>
      <c r="K24" s="25"/>
      <c r="L24" s="25"/>
      <c r="M24" s="25"/>
      <c r="N24" s="25"/>
      <c r="O24" s="31">
        <f t="shared" ref="O24:P28" si="4">G24+I24+K24+M24</f>
        <v>1</v>
      </c>
      <c r="P24" s="27">
        <f t="shared" si="4"/>
        <v>8100</v>
      </c>
    </row>
    <row r="25" spans="1:17" ht="78.75" x14ac:dyDescent="0.25">
      <c r="A25" s="164">
        <v>3</v>
      </c>
      <c r="B25" s="534"/>
      <c r="C25" s="166" t="s">
        <v>135</v>
      </c>
      <c r="D25" s="184" t="s">
        <v>111</v>
      </c>
      <c r="E25" s="40"/>
      <c r="F25" s="40"/>
      <c r="G25" s="31">
        <v>1</v>
      </c>
      <c r="H25" s="138">
        <v>5000</v>
      </c>
      <c r="I25" s="25"/>
      <c r="J25" s="25"/>
      <c r="K25" s="25"/>
      <c r="L25" s="25"/>
      <c r="M25" s="25"/>
      <c r="N25" s="25"/>
      <c r="O25" s="31">
        <f t="shared" si="4"/>
        <v>1</v>
      </c>
      <c r="P25" s="27">
        <f t="shared" si="4"/>
        <v>5000</v>
      </c>
    </row>
    <row r="26" spans="1:17" ht="78.75" x14ac:dyDescent="0.25">
      <c r="A26" s="164">
        <v>4</v>
      </c>
      <c r="B26" s="534"/>
      <c r="C26" s="166" t="s">
        <v>136</v>
      </c>
      <c r="D26" s="183" t="s">
        <v>112</v>
      </c>
      <c r="E26" s="40"/>
      <c r="F26" s="40"/>
      <c r="G26" s="31">
        <v>1</v>
      </c>
      <c r="H26" s="138">
        <v>10000</v>
      </c>
      <c r="I26" s="25"/>
      <c r="J26" s="25"/>
      <c r="K26" s="25"/>
      <c r="L26" s="25"/>
      <c r="M26" s="25"/>
      <c r="N26" s="25"/>
      <c r="O26" s="31">
        <f t="shared" si="4"/>
        <v>1</v>
      </c>
      <c r="P26" s="27">
        <f t="shared" si="4"/>
        <v>10000</v>
      </c>
    </row>
    <row r="27" spans="1:17" ht="89.25" customHeight="1" x14ac:dyDescent="0.25">
      <c r="A27" s="164">
        <v>5</v>
      </c>
      <c r="B27" s="534"/>
      <c r="C27" s="166" t="s">
        <v>96</v>
      </c>
      <c r="D27" s="183" t="s">
        <v>113</v>
      </c>
      <c r="E27" s="40"/>
      <c r="F27" s="40"/>
      <c r="G27" s="31">
        <v>1</v>
      </c>
      <c r="H27" s="138">
        <v>2700</v>
      </c>
      <c r="I27" s="25"/>
      <c r="J27" s="25"/>
      <c r="K27" s="25"/>
      <c r="L27" s="25"/>
      <c r="M27" s="25"/>
      <c r="N27" s="25"/>
      <c r="O27" s="31">
        <f t="shared" si="4"/>
        <v>1</v>
      </c>
      <c r="P27" s="27">
        <f t="shared" si="4"/>
        <v>2700</v>
      </c>
    </row>
    <row r="28" spans="1:17" ht="82.5" customHeight="1" x14ac:dyDescent="0.25">
      <c r="A28" s="164">
        <v>6</v>
      </c>
      <c r="B28" s="534"/>
      <c r="C28" s="166" t="s">
        <v>96</v>
      </c>
      <c r="D28" s="183" t="s">
        <v>114</v>
      </c>
      <c r="E28" s="40"/>
      <c r="F28" s="40"/>
      <c r="G28" s="31">
        <v>1</v>
      </c>
      <c r="H28" s="138">
        <v>2700</v>
      </c>
      <c r="I28" s="25"/>
      <c r="J28" s="25"/>
      <c r="K28" s="25"/>
      <c r="L28" s="25"/>
      <c r="M28" s="25"/>
      <c r="N28" s="25"/>
      <c r="O28" s="31">
        <f t="shared" si="4"/>
        <v>1</v>
      </c>
      <c r="P28" s="27">
        <f t="shared" si="4"/>
        <v>2700</v>
      </c>
    </row>
    <row r="29" spans="1:17" x14ac:dyDescent="0.25">
      <c r="A29" s="164"/>
      <c r="B29" s="543" t="s">
        <v>15</v>
      </c>
      <c r="C29" s="543"/>
      <c r="D29" s="543"/>
      <c r="E29" s="168"/>
      <c r="F29" s="168"/>
      <c r="G29" s="39">
        <f>SUM(G23:G28)</f>
        <v>6</v>
      </c>
      <c r="H29" s="29">
        <f>SUM(H23:H28)</f>
        <v>41400</v>
      </c>
      <c r="I29" s="5"/>
      <c r="J29" s="5"/>
      <c r="K29" s="5"/>
      <c r="L29" s="5"/>
      <c r="M29" s="5"/>
      <c r="N29" s="5"/>
      <c r="O29" s="39">
        <f>SUM(O23:O28)</f>
        <v>6</v>
      </c>
      <c r="P29" s="29">
        <f>SUM(P23:P28)</f>
        <v>41400</v>
      </c>
    </row>
    <row r="30" spans="1:17" ht="22.5" customHeight="1" x14ac:dyDescent="0.25">
      <c r="A30" s="42">
        <v>10</v>
      </c>
      <c r="B30" s="543" t="s">
        <v>17</v>
      </c>
      <c r="C30" s="543"/>
      <c r="D30" s="543"/>
      <c r="E30" s="168"/>
      <c r="F30" s="168"/>
      <c r="G30" s="39">
        <f>G12+G22+G29</f>
        <v>22</v>
      </c>
      <c r="H30" s="29">
        <f>H12+H22+H29</f>
        <v>143600</v>
      </c>
      <c r="I30" s="39">
        <f t="shared" ref="I30:P30" si="5">I12+I22+I29</f>
        <v>0</v>
      </c>
      <c r="J30" s="29">
        <f t="shared" si="5"/>
        <v>0</v>
      </c>
      <c r="K30" s="39">
        <f t="shared" si="5"/>
        <v>0</v>
      </c>
      <c r="L30" s="29">
        <f t="shared" si="5"/>
        <v>0</v>
      </c>
      <c r="M30" s="39">
        <f t="shared" si="5"/>
        <v>0</v>
      </c>
      <c r="N30" s="29">
        <f t="shared" si="5"/>
        <v>0</v>
      </c>
      <c r="O30" s="39">
        <f t="shared" si="5"/>
        <v>22</v>
      </c>
      <c r="P30" s="29">
        <f t="shared" si="5"/>
        <v>143600</v>
      </c>
      <c r="Q30" s="43"/>
    </row>
    <row r="31" spans="1:17" ht="22.5" customHeight="1" x14ac:dyDescent="0.25">
      <c r="A31" s="44"/>
      <c r="B31" s="15" t="s">
        <v>39</v>
      </c>
      <c r="C31" s="45"/>
      <c r="D31" s="45"/>
      <c r="E31" s="45"/>
      <c r="F31" s="45"/>
      <c r="G31" s="17"/>
      <c r="H31" s="17"/>
      <c r="I31" s="17"/>
      <c r="J31" s="17"/>
      <c r="K31" s="17"/>
      <c r="L31" s="17"/>
      <c r="M31" s="17"/>
      <c r="N31" s="17"/>
      <c r="O31" s="46"/>
      <c r="P31" s="18"/>
      <c r="Q31" s="43"/>
    </row>
    <row r="32" spans="1:17" ht="76.5" customHeight="1" x14ac:dyDescent="0.25">
      <c r="A32" s="42" t="s">
        <v>18</v>
      </c>
      <c r="B32" s="20" t="s">
        <v>1</v>
      </c>
      <c r="C32" s="142" t="s">
        <v>19</v>
      </c>
      <c r="D32" s="142" t="s">
        <v>20</v>
      </c>
      <c r="E32" s="21" t="s">
        <v>92</v>
      </c>
      <c r="F32" s="21" t="s">
        <v>93</v>
      </c>
      <c r="G32" s="47" t="s">
        <v>21</v>
      </c>
      <c r="H32" s="47" t="s">
        <v>86</v>
      </c>
      <c r="I32" s="47" t="s">
        <v>22</v>
      </c>
      <c r="J32" s="47" t="s">
        <v>87</v>
      </c>
      <c r="K32" s="47" t="s">
        <v>23</v>
      </c>
      <c r="L32" s="47" t="s">
        <v>88</v>
      </c>
      <c r="M32" s="47" t="s">
        <v>24</v>
      </c>
      <c r="N32" s="47" t="s">
        <v>89</v>
      </c>
      <c r="O32" s="47" t="s">
        <v>90</v>
      </c>
      <c r="P32" s="11" t="s">
        <v>84</v>
      </c>
    </row>
    <row r="33" spans="1:17" x14ac:dyDescent="0.25">
      <c r="A33" s="536">
        <v>1</v>
      </c>
      <c r="B33" s="545" t="s">
        <v>16</v>
      </c>
      <c r="C33" s="545" t="s">
        <v>25</v>
      </c>
      <c r="D33" s="51" t="s">
        <v>26</v>
      </c>
      <c r="E33" s="51"/>
      <c r="F33" s="51"/>
      <c r="G33" s="37">
        <v>1</v>
      </c>
      <c r="H33" s="49">
        <v>356400</v>
      </c>
      <c r="I33" s="47"/>
      <c r="J33" s="47"/>
      <c r="K33" s="47"/>
      <c r="L33" s="52"/>
      <c r="M33" s="47"/>
      <c r="N33" s="52"/>
      <c r="O33" s="26">
        <f>G33+I33+K33+M33</f>
        <v>1</v>
      </c>
      <c r="P33" s="32">
        <f>H33+J33+L33+N33</f>
        <v>356400</v>
      </c>
      <c r="Q33" s="189">
        <f>P33-приказ!P33</f>
        <v>0</v>
      </c>
    </row>
    <row r="34" spans="1:17" x14ac:dyDescent="0.25">
      <c r="A34" s="537"/>
      <c r="B34" s="546"/>
      <c r="C34" s="546"/>
      <c r="D34" s="142" t="s">
        <v>27</v>
      </c>
      <c r="E34" s="42"/>
      <c r="F34" s="42"/>
      <c r="G34" s="55">
        <f>G33</f>
        <v>1</v>
      </c>
      <c r="H34" s="56">
        <f>H33</f>
        <v>356400</v>
      </c>
      <c r="I34" s="55">
        <f t="shared" ref="I34:P34" si="6">SUM(I33:I33)</f>
        <v>0</v>
      </c>
      <c r="J34" s="55">
        <f t="shared" si="6"/>
        <v>0</v>
      </c>
      <c r="K34" s="55">
        <f t="shared" si="6"/>
        <v>0</v>
      </c>
      <c r="L34" s="55">
        <f t="shared" si="6"/>
        <v>0</v>
      </c>
      <c r="M34" s="55">
        <f t="shared" si="6"/>
        <v>0</v>
      </c>
      <c r="N34" s="55">
        <f t="shared" si="6"/>
        <v>0</v>
      </c>
      <c r="O34" s="55">
        <f t="shared" si="6"/>
        <v>1</v>
      </c>
      <c r="P34" s="55">
        <f t="shared" si="6"/>
        <v>356400</v>
      </c>
      <c r="Q34" s="189">
        <f>P34-приказ!P34</f>
        <v>0</v>
      </c>
    </row>
    <row r="35" spans="1:17" ht="45" x14ac:dyDescent="0.25">
      <c r="A35" s="536">
        <v>2</v>
      </c>
      <c r="B35" s="545" t="s">
        <v>28</v>
      </c>
      <c r="C35" s="545" t="s">
        <v>25</v>
      </c>
      <c r="D35" s="160" t="s">
        <v>42</v>
      </c>
      <c r="E35" s="160"/>
      <c r="F35" s="160"/>
      <c r="G35" s="57">
        <v>1</v>
      </c>
      <c r="H35" s="49">
        <v>3540000</v>
      </c>
      <c r="I35" s="57"/>
      <c r="J35" s="58"/>
      <c r="K35" s="47"/>
      <c r="L35" s="47"/>
      <c r="M35" s="47"/>
      <c r="N35" s="47"/>
      <c r="O35" s="26">
        <f t="shared" ref="O35:P35" si="7">G35+I35+K35+M35</f>
        <v>1</v>
      </c>
      <c r="P35" s="32">
        <f t="shared" si="7"/>
        <v>3540000</v>
      </c>
      <c r="Q35" s="189">
        <f>P35-приказ!P35</f>
        <v>1333</v>
      </c>
    </row>
    <row r="36" spans="1:17" ht="18.75" customHeight="1" x14ac:dyDescent="0.25">
      <c r="A36" s="537"/>
      <c r="B36" s="546"/>
      <c r="C36" s="546"/>
      <c r="D36" s="185" t="s">
        <v>27</v>
      </c>
      <c r="E36" s="60"/>
      <c r="F36" s="60"/>
      <c r="G36" s="55">
        <f>G35</f>
        <v>1</v>
      </c>
      <c r="H36" s="56">
        <f>H35</f>
        <v>3540000</v>
      </c>
      <c r="I36" s="55">
        <f t="shared" ref="I36:P36" si="8">SUM(I35:I35)</f>
        <v>0</v>
      </c>
      <c r="J36" s="55">
        <f t="shared" si="8"/>
        <v>0</v>
      </c>
      <c r="K36" s="55">
        <f t="shared" si="8"/>
        <v>0</v>
      </c>
      <c r="L36" s="55">
        <f t="shared" si="8"/>
        <v>0</v>
      </c>
      <c r="M36" s="55">
        <f t="shared" si="8"/>
        <v>0</v>
      </c>
      <c r="N36" s="55">
        <f t="shared" si="8"/>
        <v>0</v>
      </c>
      <c r="O36" s="55">
        <f t="shared" si="8"/>
        <v>1</v>
      </c>
      <c r="P36" s="61">
        <f t="shared" si="8"/>
        <v>3540000</v>
      </c>
      <c r="Q36" s="189">
        <f>P36-приказ!P36</f>
        <v>1333</v>
      </c>
    </row>
    <row r="37" spans="1:17" x14ac:dyDescent="0.25">
      <c r="A37" s="542">
        <v>3</v>
      </c>
      <c r="B37" s="544" t="s">
        <v>94</v>
      </c>
      <c r="C37" s="547" t="s">
        <v>91</v>
      </c>
      <c r="D37" s="186" t="s">
        <v>63</v>
      </c>
      <c r="E37" s="62"/>
      <c r="F37" s="62"/>
      <c r="G37" s="26">
        <v>1</v>
      </c>
      <c r="H37" s="32">
        <v>2000000</v>
      </c>
      <c r="I37" s="47"/>
      <c r="J37" s="47"/>
      <c r="K37" s="47"/>
      <c r="L37" s="47"/>
      <c r="M37" s="47"/>
      <c r="N37" s="47"/>
      <c r="O37" s="26">
        <f t="shared" ref="O37:P37" si="9">G37+I37+K37+M37</f>
        <v>1</v>
      </c>
      <c r="P37" s="32">
        <f t="shared" si="9"/>
        <v>2000000</v>
      </c>
      <c r="Q37" s="189">
        <f>P37-приказ!P37</f>
        <v>0</v>
      </c>
    </row>
    <row r="38" spans="1:17" x14ac:dyDescent="0.25">
      <c r="A38" s="536"/>
      <c r="B38" s="545"/>
      <c r="C38" s="545"/>
      <c r="D38" s="186" t="s">
        <v>64</v>
      </c>
      <c r="E38" s="62"/>
      <c r="F38" s="62"/>
      <c r="G38" s="37">
        <v>2</v>
      </c>
      <c r="H38" s="49">
        <v>250000</v>
      </c>
      <c r="I38" s="37"/>
      <c r="J38" s="49"/>
      <c r="K38" s="37"/>
      <c r="L38" s="49"/>
      <c r="M38" s="37"/>
      <c r="N38" s="49"/>
      <c r="O38" s="26">
        <f>G38+I38+K38+M38</f>
        <v>2</v>
      </c>
      <c r="P38" s="32">
        <f>H38+J38+L38+N38</f>
        <v>250000</v>
      </c>
      <c r="Q38" s="189">
        <f>P38-приказ!P38</f>
        <v>3333</v>
      </c>
    </row>
    <row r="39" spans="1:17" x14ac:dyDescent="0.25">
      <c r="A39" s="537"/>
      <c r="B39" s="546"/>
      <c r="C39" s="546"/>
      <c r="D39" s="142" t="s">
        <v>27</v>
      </c>
      <c r="E39" s="42"/>
      <c r="F39" s="42"/>
      <c r="G39" s="55">
        <f>SUM(G37:G38)</f>
        <v>3</v>
      </c>
      <c r="H39" s="56">
        <f>SUM(H37:H38)</f>
        <v>2250000</v>
      </c>
      <c r="I39" s="55">
        <f t="shared" ref="I39:P39" si="10">SUM(I37:I38)</f>
        <v>0</v>
      </c>
      <c r="J39" s="56">
        <f t="shared" si="10"/>
        <v>0</v>
      </c>
      <c r="K39" s="55">
        <f t="shared" si="10"/>
        <v>0</v>
      </c>
      <c r="L39" s="56">
        <f t="shared" si="10"/>
        <v>0</v>
      </c>
      <c r="M39" s="55">
        <f t="shared" si="10"/>
        <v>0</v>
      </c>
      <c r="N39" s="56">
        <f t="shared" si="10"/>
        <v>0</v>
      </c>
      <c r="O39" s="55">
        <f t="shared" si="10"/>
        <v>3</v>
      </c>
      <c r="P39" s="56">
        <f t="shared" si="10"/>
        <v>2250000</v>
      </c>
      <c r="Q39" s="189">
        <f>P39-приказ!P39</f>
        <v>3333</v>
      </c>
    </row>
    <row r="40" spans="1:17" ht="37.5" customHeight="1" x14ac:dyDescent="0.25">
      <c r="A40" s="559">
        <v>4</v>
      </c>
      <c r="B40" s="564" t="s">
        <v>30</v>
      </c>
      <c r="C40" s="534" t="s">
        <v>25</v>
      </c>
      <c r="D40" s="160" t="s">
        <v>29</v>
      </c>
      <c r="E40" s="167"/>
      <c r="F40" s="167"/>
      <c r="G40" s="37">
        <v>10</v>
      </c>
      <c r="H40" s="49">
        <v>1050000</v>
      </c>
      <c r="I40" s="63"/>
      <c r="J40" s="63"/>
      <c r="K40" s="64"/>
      <c r="L40" s="65"/>
      <c r="M40" s="65"/>
      <c r="N40" s="65"/>
      <c r="O40" s="26">
        <f t="shared" ref="O40:P45" si="11">G40+I40+K40+M40</f>
        <v>10</v>
      </c>
      <c r="P40" s="32">
        <f t="shared" si="11"/>
        <v>1050000</v>
      </c>
      <c r="Q40" s="189">
        <f>P40-приказ!P40</f>
        <v>17340</v>
      </c>
    </row>
    <row r="41" spans="1:17" ht="21.75" customHeight="1" x14ac:dyDescent="0.25">
      <c r="A41" s="559"/>
      <c r="B41" s="564"/>
      <c r="C41" s="534"/>
      <c r="D41" s="142" t="s">
        <v>27</v>
      </c>
      <c r="E41" s="42"/>
      <c r="F41" s="42"/>
      <c r="G41" s="47">
        <f t="shared" ref="G41:P41" si="12">SUM(G40:G40)</f>
        <v>10</v>
      </c>
      <c r="H41" s="56">
        <f t="shared" si="12"/>
        <v>1050000</v>
      </c>
      <c r="I41" s="47">
        <f t="shared" si="12"/>
        <v>0</v>
      </c>
      <c r="J41" s="55">
        <f t="shared" si="12"/>
        <v>0</v>
      </c>
      <c r="K41" s="47">
        <f t="shared" si="12"/>
        <v>0</v>
      </c>
      <c r="L41" s="55">
        <f t="shared" si="12"/>
        <v>0</v>
      </c>
      <c r="M41" s="47">
        <f t="shared" si="12"/>
        <v>0</v>
      </c>
      <c r="N41" s="55">
        <f t="shared" si="12"/>
        <v>0</v>
      </c>
      <c r="O41" s="47">
        <f t="shared" si="12"/>
        <v>10</v>
      </c>
      <c r="P41" s="29">
        <f t="shared" si="12"/>
        <v>1050000</v>
      </c>
      <c r="Q41" s="189">
        <f>P41-приказ!P41</f>
        <v>17340</v>
      </c>
    </row>
    <row r="42" spans="1:17" x14ac:dyDescent="0.25">
      <c r="A42" s="542">
        <v>5</v>
      </c>
      <c r="B42" s="544" t="s">
        <v>12</v>
      </c>
      <c r="C42" s="544" t="s">
        <v>25</v>
      </c>
      <c r="D42" s="10" t="s">
        <v>66</v>
      </c>
      <c r="E42" s="118"/>
      <c r="F42" s="118"/>
      <c r="G42" s="71">
        <v>1</v>
      </c>
      <c r="H42" s="9">
        <v>245000</v>
      </c>
      <c r="I42" s="72"/>
      <c r="J42" s="73"/>
      <c r="K42" s="74"/>
      <c r="L42" s="73"/>
      <c r="M42" s="75"/>
      <c r="N42" s="75"/>
      <c r="O42" s="67">
        <f t="shared" ref="O42:P45" si="13">G42+I42+K42+M42</f>
        <v>1</v>
      </c>
      <c r="P42" s="68">
        <f t="shared" si="13"/>
        <v>245000</v>
      </c>
      <c r="Q42" s="189">
        <f>P42-приказ!P42</f>
        <v>0</v>
      </c>
    </row>
    <row r="43" spans="1:17" x14ac:dyDescent="0.25">
      <c r="A43" s="536"/>
      <c r="B43" s="545"/>
      <c r="C43" s="545"/>
      <c r="D43" s="10" t="s">
        <v>67</v>
      </c>
      <c r="E43" s="118"/>
      <c r="F43" s="118"/>
      <c r="G43" s="71">
        <v>1</v>
      </c>
      <c r="H43" s="9">
        <v>205200</v>
      </c>
      <c r="I43" s="72"/>
      <c r="J43" s="73"/>
      <c r="K43" s="74"/>
      <c r="L43" s="73"/>
      <c r="M43" s="75"/>
      <c r="N43" s="75"/>
      <c r="O43" s="67">
        <f t="shared" si="13"/>
        <v>1</v>
      </c>
      <c r="P43" s="68">
        <f t="shared" si="11"/>
        <v>205200</v>
      </c>
      <c r="Q43" s="189">
        <f>P43-приказ!P43</f>
        <v>0</v>
      </c>
    </row>
    <row r="44" spans="1:17" x14ac:dyDescent="0.25">
      <c r="A44" s="536"/>
      <c r="B44" s="545"/>
      <c r="C44" s="545"/>
      <c r="D44" s="195" t="s">
        <v>48</v>
      </c>
      <c r="E44" s="196"/>
      <c r="F44" s="196"/>
      <c r="G44" s="197">
        <v>1</v>
      </c>
      <c r="H44" s="198">
        <v>689192</v>
      </c>
      <c r="I44" s="199"/>
      <c r="J44" s="200"/>
      <c r="K44" s="201"/>
      <c r="L44" s="200"/>
      <c r="M44" s="202"/>
      <c r="N44" s="202"/>
      <c r="O44" s="203">
        <f t="shared" ref="O44" si="14">G44+I44+K44+M44</f>
        <v>1</v>
      </c>
      <c r="P44" s="204">
        <f t="shared" ref="P44" si="15">H44+J44+L44+N44</f>
        <v>689192</v>
      </c>
      <c r="Q44" s="189"/>
    </row>
    <row r="45" spans="1:17" x14ac:dyDescent="0.25">
      <c r="A45" s="536"/>
      <c r="B45" s="545"/>
      <c r="C45" s="545"/>
      <c r="D45" s="6" t="s">
        <v>50</v>
      </c>
      <c r="E45" s="117"/>
      <c r="F45" s="117"/>
      <c r="G45" s="71">
        <v>1</v>
      </c>
      <c r="H45" s="9">
        <v>4680000</v>
      </c>
      <c r="I45" s="76"/>
      <c r="J45" s="77"/>
      <c r="K45" s="78"/>
      <c r="L45" s="77"/>
      <c r="M45" s="78"/>
      <c r="N45" s="7"/>
      <c r="O45" s="67">
        <f t="shared" si="13"/>
        <v>1</v>
      </c>
      <c r="P45" s="68">
        <f t="shared" si="11"/>
        <v>4680000</v>
      </c>
      <c r="Q45" s="189">
        <f>P45-приказ!P44</f>
        <v>0</v>
      </c>
    </row>
    <row r="46" spans="1:17" x14ac:dyDescent="0.25">
      <c r="A46" s="537"/>
      <c r="B46" s="546"/>
      <c r="C46" s="546"/>
      <c r="D46" s="142" t="s">
        <v>27</v>
      </c>
      <c r="E46" s="119"/>
      <c r="F46" s="119"/>
      <c r="G46" s="79">
        <f t="shared" ref="G46:P46" si="16">SUM(G42:G45)</f>
        <v>4</v>
      </c>
      <c r="H46" s="56">
        <f>SUM(H42:H45)</f>
        <v>5819392</v>
      </c>
      <c r="I46" s="79">
        <f t="shared" si="16"/>
        <v>0</v>
      </c>
      <c r="J46" s="79">
        <f t="shared" si="16"/>
        <v>0</v>
      </c>
      <c r="K46" s="79">
        <f t="shared" si="16"/>
        <v>0</v>
      </c>
      <c r="L46" s="79">
        <f t="shared" si="16"/>
        <v>0</v>
      </c>
      <c r="M46" s="79">
        <f t="shared" si="16"/>
        <v>0</v>
      </c>
      <c r="N46" s="79">
        <f t="shared" si="16"/>
        <v>0</v>
      </c>
      <c r="O46" s="80">
        <f t="shared" si="16"/>
        <v>4</v>
      </c>
      <c r="P46" s="56">
        <f t="shared" si="16"/>
        <v>5819392</v>
      </c>
      <c r="Q46" s="189">
        <f>P46-приказ!P45</f>
        <v>689192</v>
      </c>
    </row>
    <row r="47" spans="1:17" ht="33.75" customHeight="1" x14ac:dyDescent="0.25">
      <c r="A47" s="536">
        <v>7</v>
      </c>
      <c r="B47" s="532" t="s">
        <v>31</v>
      </c>
      <c r="C47" s="534" t="s">
        <v>25</v>
      </c>
      <c r="D47" s="160" t="s">
        <v>75</v>
      </c>
      <c r="E47" s="166"/>
      <c r="F47" s="166"/>
      <c r="G47" s="84">
        <v>1</v>
      </c>
      <c r="H47" s="85">
        <v>3500000</v>
      </c>
      <c r="I47" s="86"/>
      <c r="J47" s="86"/>
      <c r="K47" s="84"/>
      <c r="L47" s="57"/>
      <c r="M47" s="87"/>
      <c r="N47" s="87"/>
      <c r="O47" s="26">
        <f>G47+I47+K47+M47</f>
        <v>1</v>
      </c>
      <c r="P47" s="32">
        <f>H47+J47+L47+N47</f>
        <v>3500000</v>
      </c>
      <c r="Q47" s="189">
        <f>P47-приказ!P46</f>
        <v>0</v>
      </c>
    </row>
    <row r="48" spans="1:17" ht="15.75" customHeight="1" x14ac:dyDescent="0.25">
      <c r="A48" s="537"/>
      <c r="B48" s="533"/>
      <c r="C48" s="535"/>
      <c r="D48" s="142" t="s">
        <v>27</v>
      </c>
      <c r="E48" s="119"/>
      <c r="F48" s="119"/>
      <c r="G48" s="79">
        <f>SUM(G47:G47)</f>
        <v>1</v>
      </c>
      <c r="H48" s="56">
        <f t="shared" ref="H48:P48" si="17">SUM(H47:H47)</f>
        <v>3500000</v>
      </c>
      <c r="I48" s="79">
        <f t="shared" si="17"/>
        <v>0</v>
      </c>
      <c r="J48" s="79">
        <f t="shared" si="17"/>
        <v>0</v>
      </c>
      <c r="K48" s="79">
        <f t="shared" si="17"/>
        <v>0</v>
      </c>
      <c r="L48" s="79">
        <f t="shared" si="17"/>
        <v>0</v>
      </c>
      <c r="M48" s="79">
        <f t="shared" si="17"/>
        <v>0</v>
      </c>
      <c r="N48" s="79">
        <f t="shared" si="17"/>
        <v>0</v>
      </c>
      <c r="O48" s="79">
        <f t="shared" si="17"/>
        <v>1</v>
      </c>
      <c r="P48" s="56">
        <f t="shared" si="17"/>
        <v>3500000</v>
      </c>
      <c r="Q48" s="189">
        <f>P48-приказ!P47</f>
        <v>0</v>
      </c>
    </row>
    <row r="49" spans="1:17" ht="17.25" customHeight="1" x14ac:dyDescent="0.25">
      <c r="A49" s="536">
        <v>8</v>
      </c>
      <c r="B49" s="532" t="s">
        <v>144</v>
      </c>
      <c r="C49" s="534" t="s">
        <v>25</v>
      </c>
      <c r="D49" s="89" t="s">
        <v>54</v>
      </c>
      <c r="E49" s="123"/>
      <c r="F49" s="123"/>
      <c r="G49" s="84">
        <v>1</v>
      </c>
      <c r="H49" s="85">
        <v>220000</v>
      </c>
      <c r="I49" s="84"/>
      <c r="J49" s="32"/>
      <c r="K49" s="84"/>
      <c r="L49" s="35"/>
      <c r="M49" s="84"/>
      <c r="N49" s="35"/>
      <c r="O49" s="26">
        <f t="shared" ref="O49:P50" si="18">G49+I49+K49+M49</f>
        <v>1</v>
      </c>
      <c r="P49" s="32">
        <f t="shared" si="18"/>
        <v>220000</v>
      </c>
      <c r="Q49" s="189">
        <f>P49-приказ!P48</f>
        <v>2000</v>
      </c>
    </row>
    <row r="50" spans="1:17" ht="18.75" customHeight="1" x14ac:dyDescent="0.25">
      <c r="A50" s="536"/>
      <c r="B50" s="532"/>
      <c r="C50" s="534"/>
      <c r="D50" s="89" t="s">
        <v>55</v>
      </c>
      <c r="E50" s="123"/>
      <c r="F50" s="123"/>
      <c r="G50" s="84">
        <v>1</v>
      </c>
      <c r="H50" s="85">
        <v>180000</v>
      </c>
      <c r="I50" s="84"/>
      <c r="J50" s="32"/>
      <c r="K50" s="84"/>
      <c r="L50" s="35"/>
      <c r="M50" s="84"/>
      <c r="N50" s="35"/>
      <c r="O50" s="26">
        <f t="shared" si="18"/>
        <v>1</v>
      </c>
      <c r="P50" s="32">
        <f t="shared" si="18"/>
        <v>180000</v>
      </c>
      <c r="Q50" s="189">
        <f>P50-приказ!P49</f>
        <v>2000</v>
      </c>
    </row>
    <row r="51" spans="1:17" x14ac:dyDescent="0.25">
      <c r="A51" s="537"/>
      <c r="B51" s="533"/>
      <c r="C51" s="535"/>
      <c r="D51" s="142" t="s">
        <v>27</v>
      </c>
      <c r="E51" s="119"/>
      <c r="F51" s="119"/>
      <c r="G51" s="79">
        <f t="shared" ref="G51:P51" si="19">SUM(G49:G50)</f>
        <v>2</v>
      </c>
      <c r="H51" s="56">
        <f t="shared" si="19"/>
        <v>400000</v>
      </c>
      <c r="I51" s="79">
        <f t="shared" si="19"/>
        <v>0</v>
      </c>
      <c r="J51" s="56">
        <f t="shared" si="19"/>
        <v>0</v>
      </c>
      <c r="K51" s="79">
        <f t="shared" si="19"/>
        <v>0</v>
      </c>
      <c r="L51" s="56">
        <f t="shared" si="19"/>
        <v>0</v>
      </c>
      <c r="M51" s="79">
        <f t="shared" si="19"/>
        <v>0</v>
      </c>
      <c r="N51" s="56">
        <f t="shared" si="19"/>
        <v>0</v>
      </c>
      <c r="O51" s="79">
        <f t="shared" si="19"/>
        <v>2</v>
      </c>
      <c r="P51" s="56">
        <f t="shared" si="19"/>
        <v>400000</v>
      </c>
      <c r="Q51" s="189">
        <f>P51-приказ!P50</f>
        <v>4000</v>
      </c>
    </row>
    <row r="52" spans="1:17" ht="38.25" customHeight="1" x14ac:dyDescent="0.25">
      <c r="A52" s="536">
        <v>10</v>
      </c>
      <c r="B52" s="532" t="s">
        <v>32</v>
      </c>
      <c r="C52" s="534" t="s">
        <v>25</v>
      </c>
      <c r="D52" s="160" t="s">
        <v>58</v>
      </c>
      <c r="E52" s="166"/>
      <c r="F52" s="166"/>
      <c r="G52" s="84">
        <v>1</v>
      </c>
      <c r="H52" s="85">
        <v>6268825</v>
      </c>
      <c r="I52" s="84"/>
      <c r="J52" s="32"/>
      <c r="K52" s="84"/>
      <c r="L52" s="35"/>
      <c r="M52" s="87"/>
      <c r="N52" s="85"/>
      <c r="O52" s="26">
        <f>G52+I52+K52+M52</f>
        <v>1</v>
      </c>
      <c r="P52" s="32">
        <f>H52+J52+L52+N52</f>
        <v>6268825</v>
      </c>
      <c r="Q52" s="189">
        <f>P52-приказ!P51</f>
        <v>62825</v>
      </c>
    </row>
    <row r="53" spans="1:17" ht="21.75" customHeight="1" x14ac:dyDescent="0.25">
      <c r="A53" s="537"/>
      <c r="B53" s="533"/>
      <c r="C53" s="535"/>
      <c r="D53" s="142" t="s">
        <v>27</v>
      </c>
      <c r="E53" s="119"/>
      <c r="F53" s="119"/>
      <c r="G53" s="79">
        <f t="shared" ref="G53:N53" si="20">SUM(G52:G52)</f>
        <v>1</v>
      </c>
      <c r="H53" s="56">
        <f t="shared" si="20"/>
        <v>6268825</v>
      </c>
      <c r="I53" s="79">
        <f t="shared" si="20"/>
        <v>0</v>
      </c>
      <c r="J53" s="56">
        <f t="shared" si="20"/>
        <v>0</v>
      </c>
      <c r="K53" s="79">
        <f t="shared" si="20"/>
        <v>0</v>
      </c>
      <c r="L53" s="56">
        <f t="shared" si="20"/>
        <v>0</v>
      </c>
      <c r="M53" s="80">
        <f t="shared" si="20"/>
        <v>0</v>
      </c>
      <c r="N53" s="56">
        <f t="shared" si="20"/>
        <v>0</v>
      </c>
      <c r="O53" s="47">
        <f>SUM(O52)</f>
        <v>1</v>
      </c>
      <c r="P53" s="56">
        <f>SUM(P52)</f>
        <v>6268825</v>
      </c>
      <c r="Q53" s="189">
        <f>P53-приказ!P52</f>
        <v>62825</v>
      </c>
    </row>
    <row r="54" spans="1:17" ht="24" customHeight="1" x14ac:dyDescent="0.25">
      <c r="A54" s="542">
        <v>11</v>
      </c>
      <c r="B54" s="561" t="s">
        <v>59</v>
      </c>
      <c r="C54" s="534" t="s">
        <v>25</v>
      </c>
      <c r="D54" s="59" t="s">
        <v>138</v>
      </c>
      <c r="E54" s="63"/>
      <c r="F54" s="63"/>
      <c r="G54" s="37">
        <v>3</v>
      </c>
      <c r="H54" s="49">
        <f>100300*G54</f>
        <v>300900</v>
      </c>
      <c r="I54" s="79"/>
      <c r="J54" s="56"/>
      <c r="K54" s="79"/>
      <c r="L54" s="56"/>
      <c r="M54" s="80"/>
      <c r="N54" s="56"/>
      <c r="O54" s="26">
        <f>G54+I54+K54+M54</f>
        <v>3</v>
      </c>
      <c r="P54" s="32">
        <f>H54+J54+L54+N54</f>
        <v>300900</v>
      </c>
      <c r="Q54" s="189">
        <f>P54-приказ!P53</f>
        <v>0</v>
      </c>
    </row>
    <row r="55" spans="1:17" ht="21.75" customHeight="1" x14ac:dyDescent="0.25">
      <c r="A55" s="531"/>
      <c r="B55" s="562"/>
      <c r="C55" s="535"/>
      <c r="D55" s="187" t="s">
        <v>27</v>
      </c>
      <c r="E55" s="92"/>
      <c r="F55" s="92"/>
      <c r="G55" s="47">
        <f t="shared" ref="G55:H55" si="21">SUM(G54:G54)</f>
        <v>3</v>
      </c>
      <c r="H55" s="56">
        <f t="shared" si="21"/>
        <v>300900</v>
      </c>
      <c r="I55" s="79"/>
      <c r="J55" s="56"/>
      <c r="K55" s="79"/>
      <c r="L55" s="56"/>
      <c r="M55" s="80"/>
      <c r="N55" s="56"/>
      <c r="O55" s="47">
        <f>SUM(O54)</f>
        <v>3</v>
      </c>
      <c r="P55" s="56">
        <f>SUM(P54)</f>
        <v>300900</v>
      </c>
      <c r="Q55" s="189">
        <f>P55-приказ!P54</f>
        <v>0</v>
      </c>
    </row>
    <row r="56" spans="1:17" ht="60" x14ac:dyDescent="0.25">
      <c r="A56" s="542">
        <v>13</v>
      </c>
      <c r="B56" s="561" t="s">
        <v>61</v>
      </c>
      <c r="C56" s="534" t="s">
        <v>25</v>
      </c>
      <c r="D56" s="160" t="s">
        <v>78</v>
      </c>
      <c r="E56" s="160"/>
      <c r="F56" s="160"/>
      <c r="G56" s="37">
        <v>1</v>
      </c>
      <c r="H56" s="49">
        <v>3300000</v>
      </c>
      <c r="I56" s="37"/>
      <c r="J56" s="91"/>
      <c r="K56" s="37"/>
      <c r="L56" s="68"/>
      <c r="M56" s="65"/>
      <c r="N56" s="65"/>
      <c r="O56" s="97">
        <f>G56+I56+K56+M56</f>
        <v>1</v>
      </c>
      <c r="P56" s="98">
        <f>H56+J56+L56+N56</f>
        <v>3300000</v>
      </c>
      <c r="Q56" s="189">
        <f>P56-приказ!P55</f>
        <v>1600</v>
      </c>
    </row>
    <row r="57" spans="1:17" ht="15.75" customHeight="1" x14ac:dyDescent="0.25">
      <c r="A57" s="531"/>
      <c r="B57" s="562"/>
      <c r="C57" s="535"/>
      <c r="D57" s="187" t="s">
        <v>27</v>
      </c>
      <c r="E57" s="92"/>
      <c r="F57" s="92"/>
      <c r="G57" s="47">
        <f t="shared" ref="G57:P57" si="22">SUM(G56:G56)</f>
        <v>1</v>
      </c>
      <c r="H57" s="56">
        <f t="shared" si="22"/>
        <v>3300000</v>
      </c>
      <c r="I57" s="95">
        <f t="shared" si="22"/>
        <v>0</v>
      </c>
      <c r="J57" s="96">
        <f t="shared" si="22"/>
        <v>0</v>
      </c>
      <c r="K57" s="95">
        <f t="shared" si="22"/>
        <v>0</v>
      </c>
      <c r="L57" s="96">
        <f t="shared" si="22"/>
        <v>0</v>
      </c>
      <c r="M57" s="47">
        <f t="shared" si="22"/>
        <v>0</v>
      </c>
      <c r="N57" s="56">
        <f t="shared" si="22"/>
        <v>0</v>
      </c>
      <c r="O57" s="47">
        <f t="shared" si="22"/>
        <v>1</v>
      </c>
      <c r="P57" s="56">
        <f t="shared" si="22"/>
        <v>3300000</v>
      </c>
      <c r="Q57" s="189">
        <f>P57-приказ!P56</f>
        <v>1600</v>
      </c>
    </row>
    <row r="58" spans="1:17" ht="23.25" customHeight="1" x14ac:dyDescent="0.25">
      <c r="A58" s="100"/>
      <c r="B58" s="568" t="s">
        <v>33</v>
      </c>
      <c r="C58" s="569"/>
      <c r="D58" s="570"/>
      <c r="E58" s="161"/>
      <c r="F58" s="161"/>
      <c r="G58" s="55">
        <f>G34+G36+G39+G41+G46+G48+G51+G53+G57+G55</f>
        <v>27</v>
      </c>
      <c r="H58" s="56">
        <f>H34+H36+H39+H41+H46+H48+H51+H53+H57+H55</f>
        <v>26785517</v>
      </c>
      <c r="I58" s="55">
        <f t="shared" ref="I58:P58" si="23">I34+I36+I39+I41+I46+I48+I51+I53+I57+I55</f>
        <v>0</v>
      </c>
      <c r="J58" s="55">
        <f t="shared" si="23"/>
        <v>0</v>
      </c>
      <c r="K58" s="55">
        <f t="shared" si="23"/>
        <v>0</v>
      </c>
      <c r="L58" s="55">
        <f t="shared" si="23"/>
        <v>0</v>
      </c>
      <c r="M58" s="55">
        <f t="shared" si="23"/>
        <v>0</v>
      </c>
      <c r="N58" s="55">
        <f t="shared" si="23"/>
        <v>0</v>
      </c>
      <c r="O58" s="55">
        <f t="shared" si="23"/>
        <v>27</v>
      </c>
      <c r="P58" s="56">
        <f t="shared" si="23"/>
        <v>26785517</v>
      </c>
      <c r="Q58" s="189">
        <f>P58-приказ!P57</f>
        <v>779623</v>
      </c>
    </row>
    <row r="59" spans="1:17" x14ac:dyDescent="0.25">
      <c r="A59" s="101"/>
      <c r="B59" s="102" t="s">
        <v>62</v>
      </c>
      <c r="C59" s="143"/>
      <c r="D59" s="143"/>
      <c r="E59" s="103"/>
      <c r="F59" s="103"/>
      <c r="G59" s="104"/>
      <c r="H59" s="104"/>
      <c r="I59" s="104"/>
      <c r="J59" s="104"/>
      <c r="K59" s="104"/>
      <c r="L59" s="104"/>
      <c r="M59" s="104"/>
      <c r="N59" s="104"/>
      <c r="O59" s="104"/>
      <c r="P59" s="105"/>
      <c r="Q59" s="189">
        <f>P59-приказ!P58</f>
        <v>0</v>
      </c>
    </row>
    <row r="60" spans="1:17" ht="57" customHeight="1" x14ac:dyDescent="0.25">
      <c r="A60" s="42" t="s">
        <v>18</v>
      </c>
      <c r="B60" s="20" t="s">
        <v>1</v>
      </c>
      <c r="C60" s="142" t="s">
        <v>19</v>
      </c>
      <c r="D60" s="142" t="s">
        <v>34</v>
      </c>
      <c r="E60" s="21" t="s">
        <v>92</v>
      </c>
      <c r="F60" s="21" t="s">
        <v>93</v>
      </c>
      <c r="G60" s="47" t="s">
        <v>21</v>
      </c>
      <c r="H60" s="47" t="s">
        <v>86</v>
      </c>
      <c r="I60" s="47" t="s">
        <v>22</v>
      </c>
      <c r="J60" s="47" t="s">
        <v>87</v>
      </c>
      <c r="K60" s="47" t="s">
        <v>23</v>
      </c>
      <c r="L60" s="47" t="s">
        <v>88</v>
      </c>
      <c r="M60" s="47" t="s">
        <v>24</v>
      </c>
      <c r="N60" s="47" t="s">
        <v>89</v>
      </c>
      <c r="O60" s="47" t="s">
        <v>90</v>
      </c>
      <c r="P60" s="11" t="s">
        <v>84</v>
      </c>
      <c r="Q60" s="189" t="e">
        <f>P60-приказ!P59</f>
        <v>#VALUE!</v>
      </c>
    </row>
    <row r="61" spans="1:17" ht="39" customHeight="1" x14ac:dyDescent="0.25">
      <c r="A61" s="559">
        <v>1</v>
      </c>
      <c r="B61" s="534" t="s">
        <v>12</v>
      </c>
      <c r="C61" s="534" t="s">
        <v>35</v>
      </c>
      <c r="D61" s="188" t="s">
        <v>68</v>
      </c>
      <c r="E61" s="165"/>
      <c r="F61" s="165"/>
      <c r="G61" s="57">
        <v>1</v>
      </c>
      <c r="H61" s="107">
        <v>1936667.24</v>
      </c>
      <c r="I61" s="55"/>
      <c r="J61" s="55"/>
      <c r="K61" s="55"/>
      <c r="L61" s="55"/>
      <c r="M61" s="55"/>
      <c r="N61" s="55"/>
      <c r="O61" s="26">
        <f>G61+I61+K61+M61</f>
        <v>1</v>
      </c>
      <c r="P61" s="27">
        <f>H61+J61+L61+N61</f>
        <v>1936667.24</v>
      </c>
      <c r="Q61" s="189">
        <f>P61-приказ!P60</f>
        <v>0.23999999999068677</v>
      </c>
    </row>
    <row r="62" spans="1:17" x14ac:dyDescent="0.25">
      <c r="A62" s="559"/>
      <c r="B62" s="534"/>
      <c r="C62" s="534"/>
      <c r="D62" s="142" t="s">
        <v>27</v>
      </c>
      <c r="E62" s="42"/>
      <c r="F62" s="42"/>
      <c r="G62" s="55">
        <f>SUM(G61:G61)</f>
        <v>1</v>
      </c>
      <c r="H62" s="61">
        <f>SUM(H61:H61)</f>
        <v>1936667.24</v>
      </c>
      <c r="I62" s="55">
        <f t="shared" ref="I62:N62" si="24">SUM(I61:I61)</f>
        <v>0</v>
      </c>
      <c r="J62" s="61">
        <f t="shared" si="24"/>
        <v>0</v>
      </c>
      <c r="K62" s="55">
        <f t="shared" si="24"/>
        <v>0</v>
      </c>
      <c r="L62" s="61">
        <f t="shared" si="24"/>
        <v>0</v>
      </c>
      <c r="M62" s="55">
        <f t="shared" si="24"/>
        <v>0</v>
      </c>
      <c r="N62" s="61">
        <f t="shared" si="24"/>
        <v>0</v>
      </c>
      <c r="O62" s="55">
        <f>SUM(O61:O61)</f>
        <v>1</v>
      </c>
      <c r="P62" s="61">
        <f>SUM(P61:P61)</f>
        <v>1936667.24</v>
      </c>
      <c r="Q62" s="189">
        <f>P62-приказ!P61</f>
        <v>0.23999999999068677</v>
      </c>
    </row>
    <row r="63" spans="1:17" ht="37.5" customHeight="1" x14ac:dyDescent="0.25">
      <c r="A63" s="559">
        <v>2</v>
      </c>
      <c r="B63" s="534" t="s">
        <v>94</v>
      </c>
      <c r="C63" s="534" t="s">
        <v>35</v>
      </c>
      <c r="D63" s="188" t="s">
        <v>137</v>
      </c>
      <c r="E63" s="165"/>
      <c r="F63" s="165"/>
      <c r="G63" s="57">
        <v>1</v>
      </c>
      <c r="H63" s="144">
        <v>151173</v>
      </c>
      <c r="I63" s="55"/>
      <c r="J63" s="55"/>
      <c r="K63" s="55"/>
      <c r="L63" s="55"/>
      <c r="M63" s="55"/>
      <c r="N63" s="55"/>
      <c r="O63" s="26">
        <f>G63+I63+K63+M63</f>
        <v>1</v>
      </c>
      <c r="P63" s="27">
        <f>H63+J63+L63+N63</f>
        <v>151173</v>
      </c>
      <c r="Q63" s="189">
        <f>P63-приказ!P62</f>
        <v>0</v>
      </c>
    </row>
    <row r="64" spans="1:17" x14ac:dyDescent="0.25">
      <c r="A64" s="559"/>
      <c r="B64" s="534"/>
      <c r="C64" s="534"/>
      <c r="D64" s="142" t="s">
        <v>27</v>
      </c>
      <c r="E64" s="42"/>
      <c r="F64" s="42"/>
      <c r="G64" s="55">
        <f>SUM(G63:G63)</f>
        <v>1</v>
      </c>
      <c r="H64" s="61">
        <f>SUM(H63:H63)</f>
        <v>151173</v>
      </c>
      <c r="I64" s="55">
        <f t="shared" ref="I64:N64" si="25">SUM(I63:I63)</f>
        <v>0</v>
      </c>
      <c r="J64" s="61">
        <f t="shared" si="25"/>
        <v>0</v>
      </c>
      <c r="K64" s="55">
        <f t="shared" si="25"/>
        <v>0</v>
      </c>
      <c r="L64" s="61">
        <f t="shared" si="25"/>
        <v>0</v>
      </c>
      <c r="M64" s="55">
        <f t="shared" si="25"/>
        <v>0</v>
      </c>
      <c r="N64" s="61">
        <f t="shared" si="25"/>
        <v>0</v>
      </c>
      <c r="O64" s="55">
        <f>SUM(O63:O63)</f>
        <v>1</v>
      </c>
      <c r="P64" s="61">
        <f>SUM(P63:P63)</f>
        <v>151173</v>
      </c>
      <c r="Q64" s="189">
        <f>P64-приказ!P63</f>
        <v>0</v>
      </c>
    </row>
    <row r="65" spans="1:17" ht="15.75" customHeight="1" x14ac:dyDescent="0.25">
      <c r="A65" s="100"/>
      <c r="B65" s="568" t="s">
        <v>36</v>
      </c>
      <c r="C65" s="569"/>
      <c r="D65" s="570"/>
      <c r="E65" s="161"/>
      <c r="F65" s="161"/>
      <c r="G65" s="55">
        <f>G62+G64</f>
        <v>2</v>
      </c>
      <c r="H65" s="61">
        <f>H62+H64</f>
        <v>2087840.24</v>
      </c>
      <c r="I65" s="55">
        <f t="shared" ref="I65:O65" si="26">I62+I64</f>
        <v>0</v>
      </c>
      <c r="J65" s="61">
        <f t="shared" si="26"/>
        <v>0</v>
      </c>
      <c r="K65" s="55">
        <f t="shared" si="26"/>
        <v>0</v>
      </c>
      <c r="L65" s="61">
        <f t="shared" si="26"/>
        <v>0</v>
      </c>
      <c r="M65" s="55">
        <f t="shared" si="26"/>
        <v>0</v>
      </c>
      <c r="N65" s="61">
        <f t="shared" si="26"/>
        <v>0</v>
      </c>
      <c r="O65" s="55">
        <f t="shared" si="26"/>
        <v>2</v>
      </c>
      <c r="P65" s="61">
        <f>P62+P64</f>
        <v>2087840.24</v>
      </c>
      <c r="Q65" s="189">
        <f>P65-приказ!P64</f>
        <v>0.23999999999068677</v>
      </c>
    </row>
    <row r="66" spans="1:17" x14ac:dyDescent="0.25">
      <c r="A66" s="64"/>
      <c r="B66" s="571"/>
      <c r="C66" s="572"/>
      <c r="D66" s="573"/>
      <c r="E66" s="162"/>
      <c r="F66" s="162"/>
      <c r="G66" s="55"/>
      <c r="H66" s="61"/>
      <c r="I66" s="55"/>
      <c r="J66" s="61"/>
      <c r="K66" s="55"/>
      <c r="L66" s="61"/>
      <c r="M66" s="55"/>
      <c r="N66" s="61"/>
      <c r="O66" s="55"/>
      <c r="P66" s="61"/>
      <c r="Q66" s="189">
        <f>P66-приказ!P65</f>
        <v>0</v>
      </c>
    </row>
    <row r="67" spans="1:17" ht="18.75" customHeight="1" x14ac:dyDescent="0.25">
      <c r="A67" s="108"/>
      <c r="B67" s="565" t="s">
        <v>37</v>
      </c>
      <c r="C67" s="566"/>
      <c r="D67" s="567"/>
      <c r="E67" s="163"/>
      <c r="F67" s="163"/>
      <c r="G67" s="64"/>
      <c r="H67" s="61">
        <f>H58+H65+H30</f>
        <v>29016957.239999998</v>
      </c>
      <c r="I67" s="64"/>
      <c r="J67" s="61">
        <f>J58+J65+J30</f>
        <v>0</v>
      </c>
      <c r="K67" s="64"/>
      <c r="L67" s="61">
        <f>L58+L65+L30</f>
        <v>0</v>
      </c>
      <c r="M67" s="64"/>
      <c r="N67" s="61">
        <f>N58+N65+N30</f>
        <v>0</v>
      </c>
      <c r="O67" s="64"/>
      <c r="P67" s="61">
        <f>P58+P65+P30</f>
        <v>29016957.239999998</v>
      </c>
      <c r="Q67" s="189">
        <f>P67-приказ!P66</f>
        <v>779623.23999999836</v>
      </c>
    </row>
    <row r="68" spans="1:17" x14ac:dyDescent="0.25">
      <c r="H68" s="147">
        <f>'[1]4 квартал (к проток) (2)'!$N$130</f>
        <v>95058857.150000006</v>
      </c>
      <c r="P68" s="181">
        <v>29016957.239999998</v>
      </c>
      <c r="Q68" s="189">
        <f>P68-приказ!P67</f>
        <v>0</v>
      </c>
    </row>
    <row r="69" spans="1:17" x14ac:dyDescent="0.25">
      <c r="H69" s="147">
        <f>'[1]4 квартал (к проток) (2)'!$N$126</f>
        <v>71656053.650000006</v>
      </c>
      <c r="J69" s="109"/>
      <c r="N69" s="110"/>
      <c r="P69" s="181">
        <f>P68-приказ!P66</f>
        <v>779623.23999999836</v>
      </c>
      <c r="Q69" s="189"/>
    </row>
    <row r="70" spans="1:17" x14ac:dyDescent="0.25">
      <c r="D70" s="8"/>
      <c r="E70" s="8"/>
      <c r="F70" s="8"/>
      <c r="H70" s="148">
        <f>H68-H69</f>
        <v>23402803.5</v>
      </c>
      <c r="J70" s="110"/>
      <c r="N70" s="110"/>
    </row>
    <row r="71" spans="1:17" x14ac:dyDescent="0.25">
      <c r="D71" s="8"/>
      <c r="E71" s="8"/>
      <c r="F71" s="8"/>
      <c r="H71" s="159">
        <f>H42+H52</f>
        <v>6513825</v>
      </c>
      <c r="J71" s="14" t="s">
        <v>139</v>
      </c>
      <c r="L71" s="110"/>
      <c r="N71" s="111"/>
      <c r="P71" s="1"/>
    </row>
    <row r="72" spans="1:17" x14ac:dyDescent="0.25">
      <c r="D72" s="8"/>
      <c r="E72" s="8"/>
      <c r="F72" s="8"/>
      <c r="H72" s="147">
        <f>H70-H71</f>
        <v>16888978.5</v>
      </c>
      <c r="L72" s="110"/>
    </row>
    <row r="73" spans="1:17" x14ac:dyDescent="0.25">
      <c r="D73" s="8"/>
      <c r="E73" s="8"/>
      <c r="F73" s="8"/>
      <c r="G73" s="112"/>
      <c r="H73" s="147">
        <f>H70+[2]оборудов.ремонт!$I$78</f>
        <v>28237409.640000001</v>
      </c>
      <c r="L73" s="110"/>
      <c r="N73" s="110"/>
    </row>
    <row r="74" spans="1:17" x14ac:dyDescent="0.25">
      <c r="D74" s="8"/>
      <c r="E74" s="8"/>
      <c r="F74" s="8"/>
      <c r="H74" s="147">
        <f>H67-H73</f>
        <v>779547.59999999776</v>
      </c>
      <c r="L74" s="109"/>
    </row>
    <row r="75" spans="1:17" x14ac:dyDescent="0.25">
      <c r="E75" s="113"/>
      <c r="F75" s="113"/>
      <c r="L75" s="110"/>
    </row>
  </sheetData>
  <mergeCells count="49">
    <mergeCell ref="B67:D67"/>
    <mergeCell ref="A56:A57"/>
    <mergeCell ref="B56:B57"/>
    <mergeCell ref="C56:C57"/>
    <mergeCell ref="B58:D58"/>
    <mergeCell ref="A61:A62"/>
    <mergeCell ref="B61:B62"/>
    <mergeCell ref="C61:C62"/>
    <mergeCell ref="A63:A64"/>
    <mergeCell ref="B63:B64"/>
    <mergeCell ref="C63:C64"/>
    <mergeCell ref="B65:D65"/>
    <mergeCell ref="B66:D66"/>
    <mergeCell ref="A52:A53"/>
    <mergeCell ref="B52:B53"/>
    <mergeCell ref="C52:C53"/>
    <mergeCell ref="A54:A55"/>
    <mergeCell ref="B54:B55"/>
    <mergeCell ref="C54:C55"/>
    <mergeCell ref="A47:A48"/>
    <mergeCell ref="B47:B48"/>
    <mergeCell ref="C47:C48"/>
    <mergeCell ref="A49:A51"/>
    <mergeCell ref="B49:B51"/>
    <mergeCell ref="C49:C51"/>
    <mergeCell ref="A40:A41"/>
    <mergeCell ref="B40:B41"/>
    <mergeCell ref="C40:C41"/>
    <mergeCell ref="A42:A46"/>
    <mergeCell ref="B42:B46"/>
    <mergeCell ref="C42:C46"/>
    <mergeCell ref="A35:A36"/>
    <mergeCell ref="B35:B36"/>
    <mergeCell ref="C35:C36"/>
    <mergeCell ref="A37:A39"/>
    <mergeCell ref="B37:B39"/>
    <mergeCell ref="C37:C39"/>
    <mergeCell ref="B23:B28"/>
    <mergeCell ref="B29:D29"/>
    <mergeCell ref="B30:D30"/>
    <mergeCell ref="A33:A34"/>
    <mergeCell ref="B33:B34"/>
    <mergeCell ref="C33:C34"/>
    <mergeCell ref="B22:D22"/>
    <mergeCell ref="O1:P1"/>
    <mergeCell ref="B2:P2"/>
    <mergeCell ref="B5:B11"/>
    <mergeCell ref="B12:D12"/>
    <mergeCell ref="B13:B21"/>
  </mergeCells>
  <printOptions horizontalCentered="1"/>
  <pageMargins left="0.62992125984251968" right="0.23622047244094491" top="0.55118110236220474" bottom="0.55118110236220474" header="0" footer="0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9"/>
  <sheetViews>
    <sheetView topLeftCell="A55" zoomScale="80" zoomScaleNormal="80" workbookViewId="0">
      <selection activeCell="P77" sqref="P77"/>
    </sheetView>
  </sheetViews>
  <sheetFormatPr defaultRowHeight="15" x14ac:dyDescent="0.25"/>
  <cols>
    <col min="1" max="1" width="8.5703125" style="13" customWidth="1"/>
    <col min="2" max="2" width="26.28515625" style="3" customWidth="1"/>
    <col min="3" max="3" width="23" style="113" customWidth="1"/>
    <col min="4" max="4" width="63.140625" style="113" customWidth="1"/>
    <col min="5" max="5" width="10.42578125" style="13" hidden="1" customWidth="1"/>
    <col min="6" max="6" width="17.85546875" style="13" hidden="1" customWidth="1"/>
    <col min="7" max="7" width="11.85546875" style="14" hidden="1" customWidth="1"/>
    <col min="8" max="8" width="19.85546875" style="110" hidden="1" customWidth="1"/>
    <col min="9" max="9" width="10.28515625" style="14" hidden="1" customWidth="1"/>
    <col min="10" max="10" width="17.85546875" style="14" hidden="1" customWidth="1"/>
    <col min="11" max="11" width="10.85546875" style="14" hidden="1" customWidth="1"/>
    <col min="12" max="12" width="17.5703125" style="14" hidden="1" customWidth="1"/>
    <col min="13" max="13" width="11.42578125" style="14" hidden="1" customWidth="1"/>
    <col min="14" max="14" width="19.5703125" style="14" hidden="1" customWidth="1"/>
    <col min="15" max="15" width="12.140625" style="14" customWidth="1"/>
    <col min="16" max="16" width="22.42578125" style="1" customWidth="1"/>
    <col min="17" max="17" width="15.140625" style="13" customWidth="1"/>
    <col min="18" max="18" width="17.42578125" style="13" customWidth="1"/>
    <col min="19" max="16384" width="9.140625" style="13"/>
  </cols>
  <sheetData>
    <row r="1" spans="1:17" ht="63" customHeight="1" x14ac:dyDescent="0.25">
      <c r="O1" s="574" t="s">
        <v>142</v>
      </c>
      <c r="P1" s="575"/>
    </row>
    <row r="2" spans="1:17" ht="21.75" customHeight="1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7" ht="14.25" customHeight="1" x14ac:dyDescent="0.25">
      <c r="B3" s="15" t="s">
        <v>38</v>
      </c>
      <c r="C3" s="139"/>
      <c r="D3" s="139"/>
      <c r="E3" s="16"/>
      <c r="F3" s="16"/>
      <c r="G3" s="17"/>
      <c r="H3" s="209"/>
      <c r="I3" s="17"/>
      <c r="J3" s="17"/>
      <c r="K3" s="17"/>
      <c r="L3" s="17"/>
      <c r="M3" s="17"/>
      <c r="N3" s="17"/>
      <c r="O3" s="17"/>
      <c r="P3" s="206"/>
    </row>
    <row r="4" spans="1:17" ht="69" customHeight="1" x14ac:dyDescent="0.25">
      <c r="A4" s="19" t="s">
        <v>0</v>
      </c>
      <c r="B4" s="20" t="s">
        <v>1</v>
      </c>
      <c r="C4" s="140" t="s">
        <v>2</v>
      </c>
      <c r="D4" s="140" t="s">
        <v>3</v>
      </c>
      <c r="E4" s="21" t="s">
        <v>92</v>
      </c>
      <c r="F4" s="21" t="s">
        <v>93</v>
      </c>
      <c r="G4" s="11" t="s">
        <v>4</v>
      </c>
      <c r="H4" s="210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207" t="s">
        <v>140</v>
      </c>
    </row>
    <row r="5" spans="1:17" ht="42" customHeight="1" x14ac:dyDescent="0.25">
      <c r="A5" s="174">
        <v>1</v>
      </c>
      <c r="B5" s="542" t="s">
        <v>94</v>
      </c>
      <c r="C5" s="145" t="s">
        <v>95</v>
      </c>
      <c r="D5" s="145" t="s">
        <v>123</v>
      </c>
      <c r="E5" s="114"/>
      <c r="F5" s="114"/>
      <c r="G5" s="23">
        <v>1</v>
      </c>
      <c r="H5" s="211">
        <v>7000</v>
      </c>
      <c r="I5" s="25"/>
      <c r="J5" s="25"/>
      <c r="K5" s="25"/>
      <c r="L5" s="25"/>
      <c r="M5" s="25"/>
      <c r="N5" s="25"/>
      <c r="O5" s="26">
        <f t="shared" ref="O5:P11" si="0">G5+I5+K5+M5</f>
        <v>1</v>
      </c>
      <c r="P5" s="27">
        <f t="shared" si="0"/>
        <v>7000</v>
      </c>
      <c r="Q5" s="189">
        <f>P5-приказ!P5</f>
        <v>0</v>
      </c>
    </row>
    <row r="6" spans="1:17" ht="51.75" customHeight="1" x14ac:dyDescent="0.25">
      <c r="A6" s="174">
        <v>2</v>
      </c>
      <c r="B6" s="536"/>
      <c r="C6" s="145" t="s">
        <v>95</v>
      </c>
      <c r="D6" s="145" t="s">
        <v>123</v>
      </c>
      <c r="E6" s="71"/>
      <c r="F6" s="71"/>
      <c r="G6" s="23">
        <v>1</v>
      </c>
      <c r="H6" s="211">
        <v>7000</v>
      </c>
      <c r="I6" s="23"/>
      <c r="J6" s="24"/>
      <c r="K6" s="25"/>
      <c r="L6" s="25"/>
      <c r="M6" s="25"/>
      <c r="N6" s="25"/>
      <c r="O6" s="26">
        <f t="shared" si="0"/>
        <v>1</v>
      </c>
      <c r="P6" s="27">
        <f t="shared" si="0"/>
        <v>7000</v>
      </c>
      <c r="Q6" s="189">
        <f>P6-приказ!P6</f>
        <v>0</v>
      </c>
    </row>
    <row r="7" spans="1:17" ht="60" x14ac:dyDescent="0.25">
      <c r="A7" s="174">
        <v>3</v>
      </c>
      <c r="B7" s="536"/>
      <c r="C7" s="145" t="s">
        <v>96</v>
      </c>
      <c r="D7" s="145" t="s">
        <v>124</v>
      </c>
      <c r="E7" s="71"/>
      <c r="F7" s="71"/>
      <c r="G7" s="23">
        <v>1</v>
      </c>
      <c r="H7" s="211">
        <v>10000</v>
      </c>
      <c r="I7" s="23"/>
      <c r="J7" s="24"/>
      <c r="K7" s="25"/>
      <c r="L7" s="25"/>
      <c r="M7" s="23"/>
      <c r="N7" s="24"/>
      <c r="O7" s="26">
        <f t="shared" si="0"/>
        <v>1</v>
      </c>
      <c r="P7" s="27">
        <f t="shared" si="0"/>
        <v>10000</v>
      </c>
      <c r="Q7" s="189">
        <f>P7-приказ!P7</f>
        <v>0</v>
      </c>
    </row>
    <row r="8" spans="1:17" ht="45" x14ac:dyDescent="0.25">
      <c r="A8" s="174">
        <v>7</v>
      </c>
      <c r="B8" s="536"/>
      <c r="C8" s="145" t="s">
        <v>98</v>
      </c>
      <c r="D8" s="145" t="s">
        <v>128</v>
      </c>
      <c r="E8" s="71"/>
      <c r="F8" s="71"/>
      <c r="G8" s="23">
        <v>1</v>
      </c>
      <c r="H8" s="211">
        <v>7500</v>
      </c>
      <c r="I8" s="23"/>
      <c r="J8" s="24"/>
      <c r="K8" s="25"/>
      <c r="L8" s="25"/>
      <c r="M8" s="23"/>
      <c r="N8" s="24"/>
      <c r="O8" s="26">
        <f t="shared" si="0"/>
        <v>1</v>
      </c>
      <c r="P8" s="27">
        <f t="shared" si="0"/>
        <v>7500</v>
      </c>
      <c r="Q8" s="189">
        <f>P8-приказ!P8</f>
        <v>0</v>
      </c>
    </row>
    <row r="9" spans="1:17" ht="45" x14ac:dyDescent="0.25">
      <c r="A9" s="174">
        <v>8</v>
      </c>
      <c r="B9" s="536"/>
      <c r="C9" s="145" t="s">
        <v>98</v>
      </c>
      <c r="D9" s="145" t="s">
        <v>128</v>
      </c>
      <c r="E9" s="71"/>
      <c r="F9" s="71"/>
      <c r="G9" s="23">
        <v>1</v>
      </c>
      <c r="H9" s="211">
        <v>7500</v>
      </c>
      <c r="I9" s="23"/>
      <c r="J9" s="24"/>
      <c r="K9" s="25"/>
      <c r="L9" s="25"/>
      <c r="M9" s="23"/>
      <c r="N9" s="24"/>
      <c r="O9" s="26">
        <f t="shared" si="0"/>
        <v>1</v>
      </c>
      <c r="P9" s="27">
        <f t="shared" si="0"/>
        <v>7500</v>
      </c>
      <c r="Q9" s="189">
        <f>P9-приказ!P9</f>
        <v>0</v>
      </c>
    </row>
    <row r="10" spans="1:17" ht="60" x14ac:dyDescent="0.25">
      <c r="A10" s="174">
        <v>10</v>
      </c>
      <c r="B10" s="536"/>
      <c r="C10" s="145" t="s">
        <v>100</v>
      </c>
      <c r="D10" s="145" t="s">
        <v>128</v>
      </c>
      <c r="E10" s="71"/>
      <c r="F10" s="71"/>
      <c r="G10" s="23">
        <v>1</v>
      </c>
      <c r="H10" s="211">
        <v>7500</v>
      </c>
      <c r="I10" s="23"/>
      <c r="J10" s="24"/>
      <c r="K10" s="25"/>
      <c r="L10" s="25"/>
      <c r="M10" s="23"/>
      <c r="N10" s="24"/>
      <c r="O10" s="26">
        <f t="shared" si="0"/>
        <v>1</v>
      </c>
      <c r="P10" s="27">
        <f t="shared" si="0"/>
        <v>7500</v>
      </c>
      <c r="Q10" s="189">
        <f>P10-приказ!P10</f>
        <v>0</v>
      </c>
    </row>
    <row r="11" spans="1:17" ht="55.5" customHeight="1" x14ac:dyDescent="0.25">
      <c r="A11" s="174">
        <v>11</v>
      </c>
      <c r="B11" s="536"/>
      <c r="C11" s="145" t="s">
        <v>98</v>
      </c>
      <c r="D11" s="145" t="s">
        <v>130</v>
      </c>
      <c r="E11" s="71"/>
      <c r="F11" s="71"/>
      <c r="G11" s="23">
        <v>1</v>
      </c>
      <c r="H11" s="211">
        <v>7500</v>
      </c>
      <c r="I11" s="23"/>
      <c r="J11" s="24"/>
      <c r="K11" s="25"/>
      <c r="L11" s="25"/>
      <c r="M11" s="23"/>
      <c r="N11" s="24"/>
      <c r="O11" s="26">
        <f t="shared" si="0"/>
        <v>1</v>
      </c>
      <c r="P11" s="27">
        <f t="shared" si="0"/>
        <v>7500</v>
      </c>
      <c r="Q11" s="189">
        <f>P11-приказ!P11</f>
        <v>0</v>
      </c>
    </row>
    <row r="12" spans="1:17" ht="45" x14ac:dyDescent="0.25">
      <c r="A12" s="174"/>
      <c r="B12" s="170"/>
      <c r="C12" s="145" t="s">
        <v>98</v>
      </c>
      <c r="D12" s="145" t="s">
        <v>145</v>
      </c>
      <c r="E12" s="191">
        <v>1</v>
      </c>
      <c r="F12" s="192">
        <v>7500</v>
      </c>
      <c r="G12" s="23"/>
      <c r="H12" s="211"/>
      <c r="I12" s="23"/>
      <c r="J12" s="24"/>
      <c r="K12" s="190"/>
      <c r="L12" s="25"/>
      <c r="M12" s="23"/>
      <c r="N12" s="24"/>
      <c r="O12" s="31">
        <f>G12+I12+K12+M12+E12</f>
        <v>1</v>
      </c>
      <c r="P12" s="27">
        <f>H12+J12+L12+N12+F12</f>
        <v>7500</v>
      </c>
      <c r="Q12" s="189">
        <f>P12</f>
        <v>7500</v>
      </c>
    </row>
    <row r="13" spans="1:17" x14ac:dyDescent="0.25">
      <c r="A13" s="174"/>
      <c r="B13" s="170"/>
      <c r="C13" s="145" t="s">
        <v>150</v>
      </c>
      <c r="D13" s="145" t="s">
        <v>146</v>
      </c>
      <c r="E13" s="191">
        <v>3</v>
      </c>
      <c r="F13" s="192">
        <v>15000</v>
      </c>
      <c r="G13" s="23"/>
      <c r="H13" s="211"/>
      <c r="I13" s="23"/>
      <c r="J13" s="24"/>
      <c r="K13" s="190"/>
      <c r="L13" s="25"/>
      <c r="M13" s="23"/>
      <c r="N13" s="24"/>
      <c r="O13" s="31">
        <f t="shared" ref="O13:O14" si="1">G13+I13+K13+M13+E13</f>
        <v>3</v>
      </c>
      <c r="P13" s="27">
        <f t="shared" ref="P13:P14" si="2">H13+J13+L13+N13+F13</f>
        <v>15000</v>
      </c>
      <c r="Q13" s="189">
        <f t="shared" ref="Q13:Q14" si="3">P13</f>
        <v>15000</v>
      </c>
    </row>
    <row r="14" spans="1:17" ht="45" x14ac:dyDescent="0.25">
      <c r="A14" s="174"/>
      <c r="B14" s="170"/>
      <c r="C14" s="145" t="s">
        <v>98</v>
      </c>
      <c r="D14" s="145" t="s">
        <v>147</v>
      </c>
      <c r="E14" s="191">
        <v>1</v>
      </c>
      <c r="F14" s="192">
        <v>8750</v>
      </c>
      <c r="G14" s="23"/>
      <c r="H14" s="211"/>
      <c r="I14" s="23"/>
      <c r="J14" s="24"/>
      <c r="K14" s="190"/>
      <c r="L14" s="25"/>
      <c r="M14" s="23"/>
      <c r="N14" s="24"/>
      <c r="O14" s="31">
        <f t="shared" si="1"/>
        <v>1</v>
      </c>
      <c r="P14" s="27">
        <f t="shared" si="2"/>
        <v>8750</v>
      </c>
      <c r="Q14" s="189">
        <f t="shared" si="3"/>
        <v>8750</v>
      </c>
    </row>
    <row r="15" spans="1:17" ht="16.5" customHeight="1" x14ac:dyDescent="0.25">
      <c r="A15" s="174"/>
      <c r="B15" s="543" t="s">
        <v>101</v>
      </c>
      <c r="C15" s="543"/>
      <c r="D15" s="543"/>
      <c r="E15" s="193">
        <f>SUM(E12:E14)</f>
        <v>5</v>
      </c>
      <c r="F15" s="194">
        <f>SUM(F12:F14)</f>
        <v>31250</v>
      </c>
      <c r="G15" s="28">
        <f>SUM(G5:G11)</f>
        <v>7</v>
      </c>
      <c r="H15" s="212">
        <f>SUM(H5:H14)</f>
        <v>54000</v>
      </c>
      <c r="I15" s="4">
        <f>SUM(I6:I11)</f>
        <v>0</v>
      </c>
      <c r="J15" s="4">
        <f>SUM(J6:J11)</f>
        <v>0</v>
      </c>
      <c r="K15" s="28">
        <f t="shared" ref="K15:N15" si="4">SUM(K5:K11)</f>
        <v>0</v>
      </c>
      <c r="L15" s="29">
        <f t="shared" si="4"/>
        <v>0</v>
      </c>
      <c r="M15" s="28">
        <f t="shared" si="4"/>
        <v>0</v>
      </c>
      <c r="N15" s="29">
        <f t="shared" si="4"/>
        <v>0</v>
      </c>
      <c r="O15" s="28">
        <f>SUM(O5:O14)</f>
        <v>12</v>
      </c>
      <c r="P15" s="207">
        <f>SUM(P5:P14)</f>
        <v>85250</v>
      </c>
      <c r="Q15" s="189">
        <f>SUM(Q5:Q14)</f>
        <v>31250</v>
      </c>
    </row>
    <row r="16" spans="1:17" ht="60" x14ac:dyDescent="0.25">
      <c r="A16" s="174">
        <v>1</v>
      </c>
      <c r="B16" s="542" t="s">
        <v>12</v>
      </c>
      <c r="C16" s="10" t="s">
        <v>102</v>
      </c>
      <c r="D16" s="10" t="s">
        <v>116</v>
      </c>
      <c r="E16" s="174"/>
      <c r="F16" s="174"/>
      <c r="G16" s="31">
        <v>1</v>
      </c>
      <c r="H16" s="213">
        <v>5400</v>
      </c>
      <c r="I16" s="25"/>
      <c r="J16" s="25"/>
      <c r="K16" s="25"/>
      <c r="L16" s="25"/>
      <c r="M16" s="25"/>
      <c r="N16" s="25"/>
      <c r="O16" s="26">
        <f t="shared" ref="O16:P24" si="5">G16+I16+K16+M16</f>
        <v>1</v>
      </c>
      <c r="P16" s="27">
        <f t="shared" si="5"/>
        <v>5400</v>
      </c>
      <c r="Q16" s="189">
        <f>P16-приказ!P13</f>
        <v>0</v>
      </c>
    </row>
    <row r="17" spans="1:17" ht="52.5" customHeight="1" x14ac:dyDescent="0.25">
      <c r="A17" s="174">
        <v>2</v>
      </c>
      <c r="B17" s="536"/>
      <c r="C17" s="10" t="s">
        <v>103</v>
      </c>
      <c r="D17" s="10" t="s">
        <v>117</v>
      </c>
      <c r="E17" s="174"/>
      <c r="F17" s="174"/>
      <c r="G17" s="31">
        <v>1</v>
      </c>
      <c r="H17" s="213">
        <v>5400</v>
      </c>
      <c r="I17" s="25"/>
      <c r="J17" s="25"/>
      <c r="K17" s="25"/>
      <c r="L17" s="25"/>
      <c r="M17" s="23"/>
      <c r="N17" s="24"/>
      <c r="O17" s="26">
        <f t="shared" si="5"/>
        <v>1</v>
      </c>
      <c r="P17" s="27">
        <f t="shared" si="5"/>
        <v>5400</v>
      </c>
      <c r="Q17" s="189">
        <f>P17-приказ!P14</f>
        <v>0</v>
      </c>
    </row>
    <row r="18" spans="1:17" ht="81" customHeight="1" x14ac:dyDescent="0.25">
      <c r="A18" s="174">
        <v>3</v>
      </c>
      <c r="B18" s="536"/>
      <c r="C18" s="10" t="s">
        <v>104</v>
      </c>
      <c r="D18" s="10" t="s">
        <v>118</v>
      </c>
      <c r="E18" s="33"/>
      <c r="F18" s="33"/>
      <c r="G18" s="97">
        <v>1</v>
      </c>
      <c r="H18" s="213">
        <v>4000</v>
      </c>
      <c r="I18" s="25"/>
      <c r="J18" s="25"/>
      <c r="K18" s="34"/>
      <c r="L18" s="35"/>
      <c r="M18" s="25"/>
      <c r="N18" s="25"/>
      <c r="O18" s="26">
        <f t="shared" si="5"/>
        <v>1</v>
      </c>
      <c r="P18" s="27">
        <f t="shared" si="5"/>
        <v>4000</v>
      </c>
      <c r="Q18" s="189">
        <f>P18-приказ!P15</f>
        <v>0</v>
      </c>
    </row>
    <row r="19" spans="1:17" ht="45" x14ac:dyDescent="0.25">
      <c r="A19" s="174">
        <v>4</v>
      </c>
      <c r="B19" s="536"/>
      <c r="C19" s="10" t="s">
        <v>105</v>
      </c>
      <c r="D19" s="10" t="s">
        <v>115</v>
      </c>
      <c r="E19" s="174"/>
      <c r="F19" s="174"/>
      <c r="G19" s="31">
        <v>1</v>
      </c>
      <c r="H19" s="213">
        <v>3000</v>
      </c>
      <c r="I19" s="25"/>
      <c r="J19" s="25"/>
      <c r="K19" s="25"/>
      <c r="L19" s="25"/>
      <c r="M19" s="25"/>
      <c r="N19" s="25"/>
      <c r="O19" s="26">
        <f t="shared" si="5"/>
        <v>1</v>
      </c>
      <c r="P19" s="27">
        <f t="shared" si="5"/>
        <v>3000</v>
      </c>
      <c r="Q19" s="189">
        <f>P19-приказ!P16</f>
        <v>0</v>
      </c>
    </row>
    <row r="20" spans="1:17" ht="60" x14ac:dyDescent="0.25">
      <c r="A20" s="174">
        <v>5</v>
      </c>
      <c r="B20" s="536"/>
      <c r="C20" s="10" t="s">
        <v>106</v>
      </c>
      <c r="D20" s="10" t="s">
        <v>119</v>
      </c>
      <c r="E20" s="174"/>
      <c r="F20" s="174"/>
      <c r="G20" s="31">
        <v>1</v>
      </c>
      <c r="H20" s="213">
        <v>3900</v>
      </c>
      <c r="I20" s="23"/>
      <c r="J20" s="24"/>
      <c r="K20" s="25"/>
      <c r="L20" s="25"/>
      <c r="M20" s="25"/>
      <c r="N20" s="25"/>
      <c r="O20" s="26">
        <f t="shared" si="5"/>
        <v>1</v>
      </c>
      <c r="P20" s="27">
        <f t="shared" si="5"/>
        <v>3900</v>
      </c>
      <c r="Q20" s="189">
        <f>P20-приказ!P17</f>
        <v>0</v>
      </c>
    </row>
    <row r="21" spans="1:17" ht="45" x14ac:dyDescent="0.25">
      <c r="A21" s="174">
        <v>6</v>
      </c>
      <c r="B21" s="536"/>
      <c r="C21" s="10" t="s">
        <v>107</v>
      </c>
      <c r="D21" s="10" t="s">
        <v>120</v>
      </c>
      <c r="E21" s="174"/>
      <c r="F21" s="174"/>
      <c r="G21" s="31">
        <v>1</v>
      </c>
      <c r="H21" s="213">
        <v>12900</v>
      </c>
      <c r="I21" s="23"/>
      <c r="J21" s="24"/>
      <c r="K21" s="25"/>
      <c r="L21" s="25"/>
      <c r="M21" s="25"/>
      <c r="N21" s="25"/>
      <c r="O21" s="26">
        <f t="shared" si="5"/>
        <v>1</v>
      </c>
      <c r="P21" s="27">
        <f t="shared" si="5"/>
        <v>12900</v>
      </c>
      <c r="Q21" s="189">
        <f>P21-приказ!P18</f>
        <v>0</v>
      </c>
    </row>
    <row r="22" spans="1:17" ht="53.25" customHeight="1" x14ac:dyDescent="0.25">
      <c r="A22" s="174">
        <v>7</v>
      </c>
      <c r="B22" s="536"/>
      <c r="C22" s="10" t="s">
        <v>108</v>
      </c>
      <c r="D22" s="10" t="s">
        <v>121</v>
      </c>
      <c r="E22" s="174"/>
      <c r="F22" s="174"/>
      <c r="G22" s="31">
        <v>1</v>
      </c>
      <c r="H22" s="213">
        <v>1800</v>
      </c>
      <c r="I22" s="23"/>
      <c r="J22" s="24"/>
      <c r="K22" s="25"/>
      <c r="L22" s="25"/>
      <c r="M22" s="25"/>
      <c r="N22" s="25"/>
      <c r="O22" s="26">
        <f t="shared" si="5"/>
        <v>1</v>
      </c>
      <c r="P22" s="27">
        <f t="shared" si="5"/>
        <v>1800</v>
      </c>
      <c r="Q22" s="189">
        <f>P22-приказ!P19</f>
        <v>0</v>
      </c>
    </row>
    <row r="23" spans="1:17" ht="53.25" customHeight="1" x14ac:dyDescent="0.25">
      <c r="A23" s="174">
        <v>8</v>
      </c>
      <c r="B23" s="536"/>
      <c r="C23" s="10" t="s">
        <v>108</v>
      </c>
      <c r="D23" s="10" t="s">
        <v>121</v>
      </c>
      <c r="E23" s="174"/>
      <c r="F23" s="174"/>
      <c r="G23" s="31">
        <v>1</v>
      </c>
      <c r="H23" s="213">
        <v>1800</v>
      </c>
      <c r="I23" s="36"/>
      <c r="J23" s="24"/>
      <c r="K23" s="25"/>
      <c r="L23" s="25"/>
      <c r="M23" s="25"/>
      <c r="N23" s="25"/>
      <c r="O23" s="26">
        <f t="shared" si="5"/>
        <v>1</v>
      </c>
      <c r="P23" s="27">
        <f t="shared" si="5"/>
        <v>1800</v>
      </c>
      <c r="Q23" s="189">
        <f>P23-приказ!P20</f>
        <v>0</v>
      </c>
    </row>
    <row r="24" spans="1:17" ht="71.25" customHeight="1" x14ac:dyDescent="0.25">
      <c r="A24" s="174">
        <v>9</v>
      </c>
      <c r="B24" s="536"/>
      <c r="C24" s="141" t="s">
        <v>132</v>
      </c>
      <c r="D24" s="141" t="s">
        <v>122</v>
      </c>
      <c r="E24" s="38"/>
      <c r="F24" s="38"/>
      <c r="G24" s="31">
        <v>1</v>
      </c>
      <c r="H24" s="214">
        <v>10000</v>
      </c>
      <c r="I24" s="23"/>
      <c r="J24" s="24"/>
      <c r="K24" s="25"/>
      <c r="L24" s="25"/>
      <c r="M24" s="25"/>
      <c r="N24" s="25"/>
      <c r="O24" s="26">
        <f t="shared" si="5"/>
        <v>1</v>
      </c>
      <c r="P24" s="27">
        <f t="shared" si="5"/>
        <v>10000</v>
      </c>
      <c r="Q24" s="189">
        <f>P24-приказ!P21</f>
        <v>0</v>
      </c>
    </row>
    <row r="25" spans="1:17" ht="20.25" customHeight="1" x14ac:dyDescent="0.25">
      <c r="A25" s="174"/>
      <c r="B25" s="543" t="s">
        <v>13</v>
      </c>
      <c r="C25" s="543"/>
      <c r="D25" s="543"/>
      <c r="E25" s="171"/>
      <c r="F25" s="171"/>
      <c r="G25" s="39">
        <f>SUM(G16:G24)</f>
        <v>9</v>
      </c>
      <c r="H25" s="207">
        <f>SUM(H16:H24)</f>
        <v>48200</v>
      </c>
      <c r="I25" s="28">
        <f>SUM(I20:I24)</f>
        <v>0</v>
      </c>
      <c r="J25" s="28">
        <f>SUM(J20:J24)</f>
        <v>0</v>
      </c>
      <c r="K25" s="39">
        <f t="shared" ref="K25:P25" si="6">SUM(K16:K24)</f>
        <v>0</v>
      </c>
      <c r="L25" s="29">
        <f t="shared" si="6"/>
        <v>0</v>
      </c>
      <c r="M25" s="39">
        <f t="shared" si="6"/>
        <v>0</v>
      </c>
      <c r="N25" s="29">
        <f t="shared" si="6"/>
        <v>0</v>
      </c>
      <c r="O25" s="39">
        <f t="shared" si="6"/>
        <v>9</v>
      </c>
      <c r="P25" s="207">
        <f t="shared" si="6"/>
        <v>48200</v>
      </c>
      <c r="Q25" s="189">
        <f>P25-приказ!P22</f>
        <v>0</v>
      </c>
    </row>
    <row r="26" spans="1:17" ht="60" x14ac:dyDescent="0.25">
      <c r="A26" s="174">
        <v>1</v>
      </c>
      <c r="B26" s="534" t="s">
        <v>14</v>
      </c>
      <c r="C26" s="176" t="s">
        <v>133</v>
      </c>
      <c r="D26" s="59" t="s">
        <v>109</v>
      </c>
      <c r="E26" s="40"/>
      <c r="F26" s="40"/>
      <c r="G26" s="31">
        <v>1</v>
      </c>
      <c r="H26" s="215">
        <v>12900</v>
      </c>
      <c r="I26" s="25"/>
      <c r="J26" s="25"/>
      <c r="K26" s="25"/>
      <c r="L26" s="25"/>
      <c r="M26" s="25"/>
      <c r="N26" s="25"/>
      <c r="O26" s="31">
        <f>G26+I26+K26+M26</f>
        <v>1</v>
      </c>
      <c r="P26" s="27">
        <f>H26+J26+L26+N26</f>
        <v>12900</v>
      </c>
      <c r="Q26" s="189">
        <f>P26-приказ!P23</f>
        <v>0</v>
      </c>
    </row>
    <row r="27" spans="1:17" ht="78" customHeight="1" x14ac:dyDescent="0.25">
      <c r="A27" s="174">
        <v>2</v>
      </c>
      <c r="B27" s="534"/>
      <c r="C27" s="172" t="s">
        <v>134</v>
      </c>
      <c r="D27" s="59" t="s">
        <v>110</v>
      </c>
      <c r="E27" s="40"/>
      <c r="F27" s="40"/>
      <c r="G27" s="31">
        <v>1</v>
      </c>
      <c r="H27" s="215">
        <v>8100</v>
      </c>
      <c r="I27" s="25"/>
      <c r="J27" s="25"/>
      <c r="K27" s="25"/>
      <c r="L27" s="25"/>
      <c r="M27" s="25"/>
      <c r="N27" s="25"/>
      <c r="O27" s="31">
        <f t="shared" ref="O27:P31" si="7">G27+I27+K27+M27</f>
        <v>1</v>
      </c>
      <c r="P27" s="27">
        <f t="shared" si="7"/>
        <v>8100</v>
      </c>
      <c r="Q27" s="189">
        <f>P27-приказ!P24</f>
        <v>0</v>
      </c>
    </row>
    <row r="28" spans="1:17" ht="75" x14ac:dyDescent="0.25">
      <c r="A28" s="174">
        <v>3</v>
      </c>
      <c r="B28" s="534"/>
      <c r="C28" s="176" t="s">
        <v>135</v>
      </c>
      <c r="D28" s="231" t="s">
        <v>111</v>
      </c>
      <c r="E28" s="40"/>
      <c r="F28" s="40"/>
      <c r="G28" s="31">
        <v>1</v>
      </c>
      <c r="H28" s="215">
        <v>5000</v>
      </c>
      <c r="I28" s="25"/>
      <c r="J28" s="25"/>
      <c r="K28" s="25"/>
      <c r="L28" s="25"/>
      <c r="M28" s="25"/>
      <c r="N28" s="25"/>
      <c r="O28" s="31">
        <f t="shared" si="7"/>
        <v>1</v>
      </c>
      <c r="P28" s="27">
        <f t="shared" si="7"/>
        <v>5000</v>
      </c>
      <c r="Q28" s="189">
        <f>P28-приказ!P25</f>
        <v>0</v>
      </c>
    </row>
    <row r="29" spans="1:17" ht="60" x14ac:dyDescent="0.25">
      <c r="A29" s="174">
        <v>4</v>
      </c>
      <c r="B29" s="534"/>
      <c r="C29" s="176" t="s">
        <v>136</v>
      </c>
      <c r="D29" s="59" t="s">
        <v>112</v>
      </c>
      <c r="E29" s="40"/>
      <c r="F29" s="40"/>
      <c r="G29" s="31">
        <v>1</v>
      </c>
      <c r="H29" s="215">
        <v>10000</v>
      </c>
      <c r="I29" s="25"/>
      <c r="J29" s="25"/>
      <c r="K29" s="25"/>
      <c r="L29" s="25"/>
      <c r="M29" s="25"/>
      <c r="N29" s="25"/>
      <c r="O29" s="31">
        <f t="shared" si="7"/>
        <v>1</v>
      </c>
      <c r="P29" s="27">
        <f t="shared" si="7"/>
        <v>10000</v>
      </c>
      <c r="Q29" s="189">
        <f>P29-приказ!P26</f>
        <v>0</v>
      </c>
    </row>
    <row r="30" spans="1:17" ht="89.25" customHeight="1" x14ac:dyDescent="0.25">
      <c r="A30" s="174">
        <v>5</v>
      </c>
      <c r="B30" s="534"/>
      <c r="C30" s="176" t="s">
        <v>96</v>
      </c>
      <c r="D30" s="59" t="s">
        <v>113</v>
      </c>
      <c r="E30" s="40"/>
      <c r="F30" s="40"/>
      <c r="G30" s="31">
        <v>1</v>
      </c>
      <c r="H30" s="215">
        <v>2700</v>
      </c>
      <c r="I30" s="25"/>
      <c r="J30" s="25"/>
      <c r="K30" s="25"/>
      <c r="L30" s="25"/>
      <c r="M30" s="25"/>
      <c r="N30" s="25"/>
      <c r="O30" s="31">
        <f t="shared" si="7"/>
        <v>1</v>
      </c>
      <c r="P30" s="27">
        <f t="shared" si="7"/>
        <v>2700</v>
      </c>
      <c r="Q30" s="189">
        <f>P30-приказ!P27</f>
        <v>0</v>
      </c>
    </row>
    <row r="31" spans="1:17" ht="82.5" customHeight="1" x14ac:dyDescent="0.25">
      <c r="A31" s="174">
        <v>6</v>
      </c>
      <c r="B31" s="534"/>
      <c r="C31" s="176" t="s">
        <v>96</v>
      </c>
      <c r="D31" s="59" t="s">
        <v>114</v>
      </c>
      <c r="E31" s="40"/>
      <c r="F31" s="40"/>
      <c r="G31" s="31">
        <v>1</v>
      </c>
      <c r="H31" s="215">
        <v>2700</v>
      </c>
      <c r="I31" s="25"/>
      <c r="J31" s="25"/>
      <c r="K31" s="25"/>
      <c r="L31" s="25"/>
      <c r="M31" s="25"/>
      <c r="N31" s="25"/>
      <c r="O31" s="31">
        <f t="shared" si="7"/>
        <v>1</v>
      </c>
      <c r="P31" s="27">
        <f t="shared" si="7"/>
        <v>2700</v>
      </c>
      <c r="Q31" s="189">
        <f>P31-приказ!P28</f>
        <v>0</v>
      </c>
    </row>
    <row r="32" spans="1:17" x14ac:dyDescent="0.25">
      <c r="A32" s="174"/>
      <c r="B32" s="543" t="s">
        <v>15</v>
      </c>
      <c r="C32" s="543"/>
      <c r="D32" s="543"/>
      <c r="E32" s="171"/>
      <c r="F32" s="171"/>
      <c r="G32" s="39">
        <f>SUM(G26:G31)</f>
        <v>6</v>
      </c>
      <c r="H32" s="207">
        <f>SUM(H26:H31)</f>
        <v>41400</v>
      </c>
      <c r="I32" s="5"/>
      <c r="J32" s="5"/>
      <c r="K32" s="5"/>
      <c r="L32" s="5"/>
      <c r="M32" s="5"/>
      <c r="N32" s="5"/>
      <c r="O32" s="39">
        <f>SUM(O26:O31)</f>
        <v>6</v>
      </c>
      <c r="P32" s="207">
        <f>SUM(P26:P31)</f>
        <v>41400</v>
      </c>
      <c r="Q32" s="189">
        <f>P32-приказ!P29</f>
        <v>0</v>
      </c>
    </row>
    <row r="33" spans="1:17" ht="25.5" customHeight="1" x14ac:dyDescent="0.25">
      <c r="A33" s="42">
        <v>10</v>
      </c>
      <c r="B33" s="543" t="s">
        <v>17</v>
      </c>
      <c r="C33" s="543"/>
      <c r="D33" s="543"/>
      <c r="E33" s="171"/>
      <c r="F33" s="171"/>
      <c r="G33" s="39">
        <f>G15+G25+G32</f>
        <v>22</v>
      </c>
      <c r="H33" s="207">
        <f>H15+H25+H32</f>
        <v>143600</v>
      </c>
      <c r="I33" s="39">
        <f t="shared" ref="I33:P33" si="8">I15+I25+I32</f>
        <v>0</v>
      </c>
      <c r="J33" s="29">
        <f t="shared" si="8"/>
        <v>0</v>
      </c>
      <c r="K33" s="39">
        <f t="shared" si="8"/>
        <v>0</v>
      </c>
      <c r="L33" s="29">
        <f t="shared" si="8"/>
        <v>0</v>
      </c>
      <c r="M33" s="39">
        <f t="shared" si="8"/>
        <v>0</v>
      </c>
      <c r="N33" s="29">
        <f t="shared" si="8"/>
        <v>0</v>
      </c>
      <c r="O33" s="39">
        <f t="shared" si="8"/>
        <v>27</v>
      </c>
      <c r="P33" s="207">
        <f t="shared" si="8"/>
        <v>174850</v>
      </c>
      <c r="Q33" s="189">
        <f>P33-приказ!P30</f>
        <v>31250</v>
      </c>
    </row>
    <row r="34" spans="1:17" ht="23.25" customHeight="1" x14ac:dyDescent="0.25">
      <c r="A34" s="44"/>
      <c r="B34" s="15" t="s">
        <v>39</v>
      </c>
      <c r="C34" s="45"/>
      <c r="D34" s="45"/>
      <c r="E34" s="45"/>
      <c r="F34" s="45"/>
      <c r="G34" s="17"/>
      <c r="H34" s="209"/>
      <c r="I34" s="17"/>
      <c r="J34" s="17"/>
      <c r="K34" s="17"/>
      <c r="L34" s="17"/>
      <c r="M34" s="17"/>
      <c r="N34" s="17"/>
      <c r="O34" s="46"/>
      <c r="P34" s="206"/>
      <c r="Q34" s="43"/>
    </row>
    <row r="35" spans="1:17" ht="73.5" customHeight="1" x14ac:dyDescent="0.25">
      <c r="A35" s="42" t="s">
        <v>18</v>
      </c>
      <c r="B35" s="20" t="s">
        <v>1</v>
      </c>
      <c r="C35" s="142" t="s">
        <v>19</v>
      </c>
      <c r="D35" s="142" t="s">
        <v>20</v>
      </c>
      <c r="E35" s="21" t="s">
        <v>92</v>
      </c>
      <c r="F35" s="21" t="s">
        <v>93</v>
      </c>
      <c r="G35" s="47" t="s">
        <v>21</v>
      </c>
      <c r="H35" s="61" t="s">
        <v>86</v>
      </c>
      <c r="I35" s="47" t="s">
        <v>22</v>
      </c>
      <c r="J35" s="47" t="s">
        <v>87</v>
      </c>
      <c r="K35" s="47" t="s">
        <v>23</v>
      </c>
      <c r="L35" s="47" t="s">
        <v>88</v>
      </c>
      <c r="M35" s="47" t="s">
        <v>24</v>
      </c>
      <c r="N35" s="47" t="s">
        <v>89</v>
      </c>
      <c r="O35" s="47" t="s">
        <v>90</v>
      </c>
      <c r="P35" s="207" t="s">
        <v>84</v>
      </c>
    </row>
    <row r="36" spans="1:17" x14ac:dyDescent="0.25">
      <c r="A36" s="536">
        <v>1</v>
      </c>
      <c r="B36" s="545" t="s">
        <v>16</v>
      </c>
      <c r="C36" s="545" t="s">
        <v>25</v>
      </c>
      <c r="D36" s="51" t="s">
        <v>26</v>
      </c>
      <c r="E36" s="51"/>
      <c r="F36" s="51"/>
      <c r="G36" s="37">
        <v>1</v>
      </c>
      <c r="H36" s="91">
        <v>356400</v>
      </c>
      <c r="I36" s="47"/>
      <c r="J36" s="47"/>
      <c r="K36" s="47"/>
      <c r="L36" s="52"/>
      <c r="M36" s="47"/>
      <c r="N36" s="52"/>
      <c r="O36" s="26">
        <f>G36+I36+K36+M36</f>
        <v>1</v>
      </c>
      <c r="P36" s="27">
        <f>H36+J36+L36+N36</f>
        <v>356400</v>
      </c>
      <c r="Q36" s="189">
        <f>P36-приказ!P33</f>
        <v>0</v>
      </c>
    </row>
    <row r="37" spans="1:17" x14ac:dyDescent="0.25">
      <c r="A37" s="537"/>
      <c r="B37" s="546"/>
      <c r="C37" s="546"/>
      <c r="D37" s="142" t="s">
        <v>27</v>
      </c>
      <c r="E37" s="42"/>
      <c r="F37" s="42"/>
      <c r="G37" s="55">
        <f>G36</f>
        <v>1</v>
      </c>
      <c r="H37" s="61">
        <f>H36</f>
        <v>356400</v>
      </c>
      <c r="I37" s="55">
        <f t="shared" ref="I37:P37" si="9">SUM(I36:I36)</f>
        <v>0</v>
      </c>
      <c r="J37" s="55">
        <f t="shared" si="9"/>
        <v>0</v>
      </c>
      <c r="K37" s="55">
        <f t="shared" si="9"/>
        <v>0</v>
      </c>
      <c r="L37" s="55">
        <f t="shared" si="9"/>
        <v>0</v>
      </c>
      <c r="M37" s="55">
        <f t="shared" si="9"/>
        <v>0</v>
      </c>
      <c r="N37" s="55">
        <f t="shared" si="9"/>
        <v>0</v>
      </c>
      <c r="O37" s="55">
        <f t="shared" si="9"/>
        <v>1</v>
      </c>
      <c r="P37" s="61">
        <f t="shared" si="9"/>
        <v>356400</v>
      </c>
      <c r="Q37" s="189">
        <f>P37-приказ!P34</f>
        <v>0</v>
      </c>
    </row>
    <row r="38" spans="1:17" ht="45" x14ac:dyDescent="0.25">
      <c r="A38" s="536">
        <v>2</v>
      </c>
      <c r="B38" s="545" t="s">
        <v>28</v>
      </c>
      <c r="C38" s="545" t="s">
        <v>25</v>
      </c>
      <c r="D38" s="219" t="s">
        <v>42</v>
      </c>
      <c r="E38" s="173"/>
      <c r="F38" s="173"/>
      <c r="G38" s="57">
        <v>1</v>
      </c>
      <c r="H38" s="91">
        <v>3540000</v>
      </c>
      <c r="I38" s="57"/>
      <c r="J38" s="58"/>
      <c r="K38" s="47"/>
      <c r="L38" s="47"/>
      <c r="M38" s="47"/>
      <c r="N38" s="47"/>
      <c r="O38" s="26">
        <f t="shared" ref="O38:P38" si="10">G38+I38+K38+M38</f>
        <v>1</v>
      </c>
      <c r="P38" s="27">
        <f t="shared" si="10"/>
        <v>3540000</v>
      </c>
      <c r="Q38" s="189">
        <f>P38-приказ!P35</f>
        <v>1333</v>
      </c>
    </row>
    <row r="39" spans="1:17" ht="18.75" customHeight="1" x14ac:dyDescent="0.25">
      <c r="A39" s="537"/>
      <c r="B39" s="546"/>
      <c r="C39" s="546"/>
      <c r="D39" s="185" t="s">
        <v>27</v>
      </c>
      <c r="E39" s="60"/>
      <c r="F39" s="60"/>
      <c r="G39" s="55">
        <f>G38</f>
        <v>1</v>
      </c>
      <c r="H39" s="61">
        <f>H38</f>
        <v>3540000</v>
      </c>
      <c r="I39" s="55">
        <f t="shared" ref="I39:P39" si="11">SUM(I38:I38)</f>
        <v>0</v>
      </c>
      <c r="J39" s="55">
        <f t="shared" si="11"/>
        <v>0</v>
      </c>
      <c r="K39" s="55">
        <f t="shared" si="11"/>
        <v>0</v>
      </c>
      <c r="L39" s="55">
        <f t="shared" si="11"/>
        <v>0</v>
      </c>
      <c r="M39" s="55">
        <f t="shared" si="11"/>
        <v>0</v>
      </c>
      <c r="N39" s="55">
        <f t="shared" si="11"/>
        <v>0</v>
      </c>
      <c r="O39" s="55">
        <f t="shared" si="11"/>
        <v>1</v>
      </c>
      <c r="P39" s="61">
        <f t="shared" si="11"/>
        <v>3540000</v>
      </c>
      <c r="Q39" s="189">
        <f>P39-приказ!P36</f>
        <v>1333</v>
      </c>
    </row>
    <row r="40" spans="1:17" ht="28.5" customHeight="1" x14ac:dyDescent="0.25">
      <c r="A40" s="542">
        <v>3</v>
      </c>
      <c r="B40" s="544" t="s">
        <v>94</v>
      </c>
      <c r="C40" s="547" t="s">
        <v>91</v>
      </c>
      <c r="D40" s="186" t="s">
        <v>63</v>
      </c>
      <c r="E40" s="62"/>
      <c r="F40" s="62"/>
      <c r="G40" s="26">
        <v>1</v>
      </c>
      <c r="H40" s="27">
        <v>2000000</v>
      </c>
      <c r="I40" s="47"/>
      <c r="J40" s="47"/>
      <c r="K40" s="47"/>
      <c r="L40" s="47"/>
      <c r="M40" s="47"/>
      <c r="N40" s="47"/>
      <c r="O40" s="26">
        <f t="shared" ref="O40:P40" si="12">G40+I40+K40+M40</f>
        <v>1</v>
      </c>
      <c r="P40" s="27">
        <f t="shared" si="12"/>
        <v>2000000</v>
      </c>
      <c r="Q40" s="189">
        <f>P40-приказ!P37</f>
        <v>0</v>
      </c>
    </row>
    <row r="41" spans="1:17" ht="21.75" customHeight="1" x14ac:dyDescent="0.25">
      <c r="A41" s="536"/>
      <c r="B41" s="545"/>
      <c r="C41" s="545"/>
      <c r="D41" s="186" t="s">
        <v>64</v>
      </c>
      <c r="E41" s="62"/>
      <c r="F41" s="62"/>
      <c r="G41" s="37">
        <v>2</v>
      </c>
      <c r="H41" s="91">
        <v>250000</v>
      </c>
      <c r="I41" s="37"/>
      <c r="J41" s="49"/>
      <c r="K41" s="37"/>
      <c r="L41" s="49"/>
      <c r="M41" s="37"/>
      <c r="N41" s="49"/>
      <c r="O41" s="26">
        <f>G41+I41+K41+M41</f>
        <v>2</v>
      </c>
      <c r="P41" s="27">
        <f>H41+J41+L41+N41</f>
        <v>250000</v>
      </c>
      <c r="Q41" s="189">
        <f>P41-приказ!P38</f>
        <v>3333</v>
      </c>
    </row>
    <row r="42" spans="1:17" x14ac:dyDescent="0.25">
      <c r="A42" s="537"/>
      <c r="B42" s="546"/>
      <c r="C42" s="546"/>
      <c r="D42" s="142" t="s">
        <v>27</v>
      </c>
      <c r="E42" s="42"/>
      <c r="F42" s="42"/>
      <c r="G42" s="55">
        <f>SUM(G40:G41)</f>
        <v>3</v>
      </c>
      <c r="H42" s="61">
        <f>SUM(H40:H41)</f>
        <v>2250000</v>
      </c>
      <c r="I42" s="55">
        <f t="shared" ref="I42:P42" si="13">SUM(I40:I41)</f>
        <v>0</v>
      </c>
      <c r="J42" s="56">
        <f t="shared" si="13"/>
        <v>0</v>
      </c>
      <c r="K42" s="55">
        <f t="shared" si="13"/>
        <v>0</v>
      </c>
      <c r="L42" s="56">
        <f t="shared" si="13"/>
        <v>0</v>
      </c>
      <c r="M42" s="55">
        <f t="shared" si="13"/>
        <v>0</v>
      </c>
      <c r="N42" s="56">
        <f t="shared" si="13"/>
        <v>0</v>
      </c>
      <c r="O42" s="55">
        <f t="shared" si="13"/>
        <v>3</v>
      </c>
      <c r="P42" s="61">
        <f t="shared" si="13"/>
        <v>2250000</v>
      </c>
      <c r="Q42" s="189">
        <f>P42-приказ!P39</f>
        <v>3333</v>
      </c>
    </row>
    <row r="43" spans="1:17" ht="29.25" customHeight="1" x14ac:dyDescent="0.25">
      <c r="A43" s="559">
        <v>4</v>
      </c>
      <c r="B43" s="564" t="s">
        <v>30</v>
      </c>
      <c r="C43" s="534" t="s">
        <v>25</v>
      </c>
      <c r="D43" s="219" t="s">
        <v>29</v>
      </c>
      <c r="E43" s="177"/>
      <c r="F43" s="177"/>
      <c r="G43" s="37">
        <v>10</v>
      </c>
      <c r="H43" s="91">
        <v>1050000</v>
      </c>
      <c r="I43" s="63"/>
      <c r="J43" s="63"/>
      <c r="K43" s="64"/>
      <c r="L43" s="65"/>
      <c r="M43" s="65"/>
      <c r="N43" s="65"/>
      <c r="O43" s="26">
        <f t="shared" ref="O43:P47" si="14">G43+I43+K43+M43</f>
        <v>10</v>
      </c>
      <c r="P43" s="27">
        <f t="shared" si="14"/>
        <v>1050000</v>
      </c>
      <c r="Q43" s="189">
        <f>P43-приказ!P40</f>
        <v>17340</v>
      </c>
    </row>
    <row r="44" spans="1:17" ht="33" customHeight="1" x14ac:dyDescent="0.25">
      <c r="A44" s="559"/>
      <c r="B44" s="564"/>
      <c r="C44" s="534"/>
      <c r="D44" s="142" t="s">
        <v>27</v>
      </c>
      <c r="E44" s="42"/>
      <c r="F44" s="42"/>
      <c r="G44" s="47">
        <f t="shared" ref="G44:P44" si="15">SUM(G43:G43)</f>
        <v>10</v>
      </c>
      <c r="H44" s="61">
        <f t="shared" si="15"/>
        <v>1050000</v>
      </c>
      <c r="I44" s="47">
        <f t="shared" si="15"/>
        <v>0</v>
      </c>
      <c r="J44" s="55">
        <f t="shared" si="15"/>
        <v>0</v>
      </c>
      <c r="K44" s="47">
        <f t="shared" si="15"/>
        <v>0</v>
      </c>
      <c r="L44" s="55">
        <f t="shared" si="15"/>
        <v>0</v>
      </c>
      <c r="M44" s="47">
        <f t="shared" si="15"/>
        <v>0</v>
      </c>
      <c r="N44" s="55">
        <f t="shared" si="15"/>
        <v>0</v>
      </c>
      <c r="O44" s="47">
        <f t="shared" si="15"/>
        <v>10</v>
      </c>
      <c r="P44" s="207">
        <f t="shared" si="15"/>
        <v>1050000</v>
      </c>
      <c r="Q44" s="189">
        <f>P44-приказ!P41</f>
        <v>17340</v>
      </c>
    </row>
    <row r="45" spans="1:17" x14ac:dyDescent="0.25">
      <c r="A45" s="542">
        <v>5</v>
      </c>
      <c r="B45" s="544" t="s">
        <v>12</v>
      </c>
      <c r="C45" s="544" t="s">
        <v>25</v>
      </c>
      <c r="D45" s="10" t="s">
        <v>66</v>
      </c>
      <c r="E45" s="118"/>
      <c r="F45" s="118"/>
      <c r="G45" s="71">
        <v>1</v>
      </c>
      <c r="H45" s="216">
        <v>245000</v>
      </c>
      <c r="I45" s="72"/>
      <c r="J45" s="73"/>
      <c r="K45" s="74"/>
      <c r="L45" s="73"/>
      <c r="M45" s="75"/>
      <c r="N45" s="75"/>
      <c r="O45" s="67">
        <f t="shared" ref="O45:P47" si="16">G45+I45+K45+M45</f>
        <v>1</v>
      </c>
      <c r="P45" s="98">
        <f t="shared" si="16"/>
        <v>245000</v>
      </c>
      <c r="Q45" s="189">
        <f>P45-приказ!P42</f>
        <v>0</v>
      </c>
    </row>
    <row r="46" spans="1:17" x14ac:dyDescent="0.25">
      <c r="A46" s="536"/>
      <c r="B46" s="545"/>
      <c r="C46" s="545"/>
      <c r="D46" s="10" t="s">
        <v>67</v>
      </c>
      <c r="E46" s="118"/>
      <c r="F46" s="118"/>
      <c r="G46" s="71">
        <v>1</v>
      </c>
      <c r="H46" s="216">
        <v>205200</v>
      </c>
      <c r="I46" s="72"/>
      <c r="J46" s="73"/>
      <c r="K46" s="74"/>
      <c r="L46" s="73"/>
      <c r="M46" s="75"/>
      <c r="N46" s="75"/>
      <c r="O46" s="67">
        <f t="shared" si="16"/>
        <v>1</v>
      </c>
      <c r="P46" s="98">
        <f t="shared" si="14"/>
        <v>205200</v>
      </c>
      <c r="Q46" s="189">
        <f>P46-приказ!P43</f>
        <v>0</v>
      </c>
    </row>
    <row r="47" spans="1:17" x14ac:dyDescent="0.25">
      <c r="A47" s="536"/>
      <c r="B47" s="545"/>
      <c r="C47" s="545"/>
      <c r="D47" s="6" t="s">
        <v>50</v>
      </c>
      <c r="E47" s="117"/>
      <c r="F47" s="117"/>
      <c r="G47" s="71">
        <v>1</v>
      </c>
      <c r="H47" s="216">
        <v>4680000</v>
      </c>
      <c r="I47" s="76"/>
      <c r="J47" s="77"/>
      <c r="K47" s="78"/>
      <c r="L47" s="77"/>
      <c r="M47" s="78"/>
      <c r="N47" s="7"/>
      <c r="O47" s="67">
        <f t="shared" si="16"/>
        <v>1</v>
      </c>
      <c r="P47" s="98">
        <f t="shared" si="14"/>
        <v>4680000</v>
      </c>
      <c r="Q47" s="189">
        <f>P47-приказ!P44</f>
        <v>0</v>
      </c>
    </row>
    <row r="48" spans="1:17" x14ac:dyDescent="0.25">
      <c r="A48" s="537"/>
      <c r="B48" s="546"/>
      <c r="C48" s="546"/>
      <c r="D48" s="142" t="s">
        <v>27</v>
      </c>
      <c r="E48" s="119"/>
      <c r="F48" s="119"/>
      <c r="G48" s="79">
        <f t="shared" ref="G48:P48" si="17">SUM(G45:G47)</f>
        <v>3</v>
      </c>
      <c r="H48" s="61">
        <f t="shared" si="17"/>
        <v>5130200</v>
      </c>
      <c r="I48" s="79">
        <f t="shared" si="17"/>
        <v>0</v>
      </c>
      <c r="J48" s="79">
        <f t="shared" si="17"/>
        <v>0</v>
      </c>
      <c r="K48" s="79">
        <f t="shared" si="17"/>
        <v>0</v>
      </c>
      <c r="L48" s="79">
        <f t="shared" si="17"/>
        <v>0</v>
      </c>
      <c r="M48" s="79">
        <f t="shared" si="17"/>
        <v>0</v>
      </c>
      <c r="N48" s="79">
        <f t="shared" si="17"/>
        <v>0</v>
      </c>
      <c r="O48" s="80">
        <f t="shared" si="17"/>
        <v>3</v>
      </c>
      <c r="P48" s="61">
        <f t="shared" si="17"/>
        <v>5130200</v>
      </c>
      <c r="Q48" s="189">
        <f>P48-приказ!P45</f>
        <v>0</v>
      </c>
    </row>
    <row r="49" spans="1:17" ht="33.75" customHeight="1" x14ac:dyDescent="0.25">
      <c r="A49" s="536">
        <v>7</v>
      </c>
      <c r="B49" s="532" t="s">
        <v>31</v>
      </c>
      <c r="C49" s="534" t="s">
        <v>25</v>
      </c>
      <c r="D49" s="219" t="s">
        <v>75</v>
      </c>
      <c r="E49" s="176"/>
      <c r="F49" s="176"/>
      <c r="G49" s="84">
        <v>1</v>
      </c>
      <c r="H49" s="217">
        <v>3500000</v>
      </c>
      <c r="I49" s="86"/>
      <c r="J49" s="86"/>
      <c r="K49" s="84"/>
      <c r="L49" s="57"/>
      <c r="M49" s="87"/>
      <c r="N49" s="87"/>
      <c r="O49" s="26">
        <f>G49+I49+K49+M49</f>
        <v>1</v>
      </c>
      <c r="P49" s="27">
        <f>H49+J49+L49+N49</f>
        <v>3500000</v>
      </c>
      <c r="Q49" s="189">
        <f>P49-приказ!P46</f>
        <v>0</v>
      </c>
    </row>
    <row r="50" spans="1:17" ht="15.75" customHeight="1" x14ac:dyDescent="0.25">
      <c r="A50" s="537"/>
      <c r="B50" s="533"/>
      <c r="C50" s="535"/>
      <c r="D50" s="142" t="s">
        <v>27</v>
      </c>
      <c r="E50" s="119"/>
      <c r="F50" s="119"/>
      <c r="G50" s="79">
        <f>SUM(G49:G49)</f>
        <v>1</v>
      </c>
      <c r="H50" s="61">
        <f t="shared" ref="H50:P50" si="18">SUM(H49:H49)</f>
        <v>3500000</v>
      </c>
      <c r="I50" s="79">
        <f t="shared" si="18"/>
        <v>0</v>
      </c>
      <c r="J50" s="79">
        <f t="shared" si="18"/>
        <v>0</v>
      </c>
      <c r="K50" s="79">
        <f t="shared" si="18"/>
        <v>0</v>
      </c>
      <c r="L50" s="79">
        <f t="shared" si="18"/>
        <v>0</v>
      </c>
      <c r="M50" s="79">
        <f t="shared" si="18"/>
        <v>0</v>
      </c>
      <c r="N50" s="79">
        <f t="shared" si="18"/>
        <v>0</v>
      </c>
      <c r="O50" s="79">
        <f t="shared" si="18"/>
        <v>1</v>
      </c>
      <c r="P50" s="61">
        <f t="shared" si="18"/>
        <v>3500000</v>
      </c>
      <c r="Q50" s="189">
        <f>P50-приказ!P47</f>
        <v>0</v>
      </c>
    </row>
    <row r="51" spans="1:17" x14ac:dyDescent="0.25">
      <c r="A51" s="536">
        <v>8</v>
      </c>
      <c r="B51" s="532" t="s">
        <v>144</v>
      </c>
      <c r="C51" s="534" t="s">
        <v>25</v>
      </c>
      <c r="D51" s="89" t="s">
        <v>54</v>
      </c>
      <c r="E51" s="123"/>
      <c r="F51" s="123"/>
      <c r="G51" s="84">
        <v>1</v>
      </c>
      <c r="H51" s="217">
        <v>220000</v>
      </c>
      <c r="I51" s="84"/>
      <c r="J51" s="32"/>
      <c r="K51" s="84"/>
      <c r="L51" s="35"/>
      <c r="M51" s="84"/>
      <c r="N51" s="35"/>
      <c r="O51" s="26">
        <f t="shared" ref="O51:P52" si="19">G51+I51+K51+M51</f>
        <v>1</v>
      </c>
      <c r="P51" s="27">
        <f t="shared" si="19"/>
        <v>220000</v>
      </c>
      <c r="Q51" s="189">
        <f>P51-приказ!P48</f>
        <v>2000</v>
      </c>
    </row>
    <row r="52" spans="1:17" x14ac:dyDescent="0.25">
      <c r="A52" s="536"/>
      <c r="B52" s="532"/>
      <c r="C52" s="534"/>
      <c r="D52" s="89" t="s">
        <v>55</v>
      </c>
      <c r="E52" s="123"/>
      <c r="F52" s="123"/>
      <c r="G52" s="84">
        <v>1</v>
      </c>
      <c r="H52" s="217">
        <v>180000</v>
      </c>
      <c r="I52" s="84"/>
      <c r="J52" s="32"/>
      <c r="K52" s="84"/>
      <c r="L52" s="35"/>
      <c r="M52" s="84"/>
      <c r="N52" s="35"/>
      <c r="O52" s="26">
        <f t="shared" si="19"/>
        <v>1</v>
      </c>
      <c r="P52" s="27">
        <f t="shared" si="19"/>
        <v>180000</v>
      </c>
      <c r="Q52" s="189">
        <f>P52-приказ!P49</f>
        <v>2000</v>
      </c>
    </row>
    <row r="53" spans="1:17" x14ac:dyDescent="0.25">
      <c r="A53" s="537"/>
      <c r="B53" s="533"/>
      <c r="C53" s="535"/>
      <c r="D53" s="142" t="s">
        <v>27</v>
      </c>
      <c r="E53" s="119"/>
      <c r="F53" s="119"/>
      <c r="G53" s="79">
        <f t="shared" ref="G53:P53" si="20">SUM(G51:G52)</f>
        <v>2</v>
      </c>
      <c r="H53" s="61">
        <f t="shared" si="20"/>
        <v>400000</v>
      </c>
      <c r="I53" s="79">
        <f t="shared" si="20"/>
        <v>0</v>
      </c>
      <c r="J53" s="56">
        <f t="shared" si="20"/>
        <v>0</v>
      </c>
      <c r="K53" s="79">
        <f t="shared" si="20"/>
        <v>0</v>
      </c>
      <c r="L53" s="56">
        <f t="shared" si="20"/>
        <v>0</v>
      </c>
      <c r="M53" s="79">
        <f t="shared" si="20"/>
        <v>0</v>
      </c>
      <c r="N53" s="56">
        <f t="shared" si="20"/>
        <v>0</v>
      </c>
      <c r="O53" s="79">
        <f t="shared" si="20"/>
        <v>2</v>
      </c>
      <c r="P53" s="61">
        <f t="shared" si="20"/>
        <v>400000</v>
      </c>
      <c r="Q53" s="189">
        <f>P53-приказ!P50</f>
        <v>4000</v>
      </c>
    </row>
    <row r="54" spans="1:17" ht="36.75" customHeight="1" x14ac:dyDescent="0.25">
      <c r="A54" s="536">
        <v>10</v>
      </c>
      <c r="B54" s="532" t="s">
        <v>32</v>
      </c>
      <c r="C54" s="534" t="s">
        <v>25</v>
      </c>
      <c r="D54" s="219" t="s">
        <v>58</v>
      </c>
      <c r="E54" s="176"/>
      <c r="F54" s="176"/>
      <c r="G54" s="84">
        <v>1</v>
      </c>
      <c r="H54" s="217">
        <f>6268825+5562.5</f>
        <v>6274387.5</v>
      </c>
      <c r="I54" s="84"/>
      <c r="J54" s="32"/>
      <c r="K54" s="84"/>
      <c r="L54" s="35"/>
      <c r="M54" s="87"/>
      <c r="N54" s="85"/>
      <c r="O54" s="26">
        <f>G54+I54+K54+M54</f>
        <v>1</v>
      </c>
      <c r="P54" s="27">
        <f>H54+J54+L54+N54</f>
        <v>6274387.5</v>
      </c>
      <c r="Q54" s="189">
        <f>P54-приказ!P51</f>
        <v>68387.5</v>
      </c>
    </row>
    <row r="55" spans="1:17" ht="30" x14ac:dyDescent="0.25">
      <c r="A55" s="536"/>
      <c r="B55" s="532"/>
      <c r="C55" s="534"/>
      <c r="D55" s="88" t="s">
        <v>148</v>
      </c>
      <c r="E55" s="84">
        <v>1</v>
      </c>
      <c r="F55" s="85">
        <v>212661.5</v>
      </c>
      <c r="G55" s="84"/>
      <c r="H55" s="217"/>
      <c r="I55" s="84"/>
      <c r="J55" s="32"/>
      <c r="K55" s="84"/>
      <c r="L55" s="35"/>
      <c r="M55" s="87"/>
      <c r="N55" s="85"/>
      <c r="O55" s="31">
        <f>G55+I55+K55+M55+E55</f>
        <v>1</v>
      </c>
      <c r="P55" s="27">
        <f>H55+J55+L55+N55+F55</f>
        <v>212661.5</v>
      </c>
      <c r="Q55" s="189"/>
    </row>
    <row r="56" spans="1:17" x14ac:dyDescent="0.25">
      <c r="A56" s="537"/>
      <c r="B56" s="533"/>
      <c r="C56" s="535"/>
      <c r="D56" s="142" t="s">
        <v>27</v>
      </c>
      <c r="E56" s="79">
        <f>SUM(E54:E55)</f>
        <v>1</v>
      </c>
      <c r="F56" s="56">
        <f>SUM(F54:F55)</f>
        <v>212661.5</v>
      </c>
      <c r="G56" s="79">
        <f t="shared" ref="G56:N56" si="21">SUM(G54:G54)</f>
        <v>1</v>
      </c>
      <c r="H56" s="61">
        <f t="shared" si="21"/>
        <v>6274387.5</v>
      </c>
      <c r="I56" s="79">
        <f t="shared" si="21"/>
        <v>0</v>
      </c>
      <c r="J56" s="56">
        <f t="shared" si="21"/>
        <v>0</v>
      </c>
      <c r="K56" s="79">
        <f t="shared" si="21"/>
        <v>0</v>
      </c>
      <c r="L56" s="56">
        <f t="shared" si="21"/>
        <v>0</v>
      </c>
      <c r="M56" s="80">
        <f t="shared" si="21"/>
        <v>0</v>
      </c>
      <c r="N56" s="56">
        <f t="shared" si="21"/>
        <v>0</v>
      </c>
      <c r="O56" s="47">
        <f>SUM(O54:O55)</f>
        <v>2</v>
      </c>
      <c r="P56" s="61">
        <f>SUM(P54:P55)</f>
        <v>6487049</v>
      </c>
      <c r="Q56" s="189">
        <f>P56-приказ!P52</f>
        <v>281049</v>
      </c>
    </row>
    <row r="57" spans="1:17" ht="24" customHeight="1" x14ac:dyDescent="0.25">
      <c r="A57" s="542">
        <v>11</v>
      </c>
      <c r="B57" s="561" t="s">
        <v>59</v>
      </c>
      <c r="C57" s="534" t="s">
        <v>25</v>
      </c>
      <c r="D57" s="59" t="s">
        <v>138</v>
      </c>
      <c r="E57" s="63"/>
      <c r="F57" s="63"/>
      <c r="G57" s="37">
        <v>3</v>
      </c>
      <c r="H57" s="91">
        <f>100300*G57</f>
        <v>300900</v>
      </c>
      <c r="I57" s="79"/>
      <c r="J57" s="56"/>
      <c r="K57" s="79"/>
      <c r="L57" s="56"/>
      <c r="M57" s="80"/>
      <c r="N57" s="56"/>
      <c r="O57" s="26">
        <f>G57+I57+K57+M57</f>
        <v>3</v>
      </c>
      <c r="P57" s="27">
        <f>H57+J57+L57+N57</f>
        <v>300900</v>
      </c>
      <c r="Q57" s="189">
        <f>P57-приказ!P53</f>
        <v>0</v>
      </c>
    </row>
    <row r="58" spans="1:17" ht="21.75" customHeight="1" x14ac:dyDescent="0.25">
      <c r="A58" s="531"/>
      <c r="B58" s="562"/>
      <c r="C58" s="535"/>
      <c r="D58" s="187" t="s">
        <v>27</v>
      </c>
      <c r="E58" s="92"/>
      <c r="F58" s="92"/>
      <c r="G58" s="47">
        <f t="shared" ref="G58:H58" si="22">SUM(G57:G57)</f>
        <v>3</v>
      </c>
      <c r="H58" s="61">
        <f t="shared" si="22"/>
        <v>300900</v>
      </c>
      <c r="I58" s="79"/>
      <c r="J58" s="56"/>
      <c r="K58" s="79"/>
      <c r="L58" s="56"/>
      <c r="M58" s="80"/>
      <c r="N58" s="56"/>
      <c r="O58" s="47">
        <f>SUM(O57)</f>
        <v>3</v>
      </c>
      <c r="P58" s="61">
        <f>SUM(P57)</f>
        <v>300900</v>
      </c>
      <c r="Q58" s="189">
        <f>P58-приказ!P54</f>
        <v>0</v>
      </c>
    </row>
    <row r="59" spans="1:17" ht="66.75" customHeight="1" x14ac:dyDescent="0.25">
      <c r="A59" s="542">
        <v>13</v>
      </c>
      <c r="B59" s="561" t="s">
        <v>61</v>
      </c>
      <c r="C59" s="534" t="s">
        <v>25</v>
      </c>
      <c r="D59" s="219" t="s">
        <v>78</v>
      </c>
      <c r="E59" s="173"/>
      <c r="F59" s="173"/>
      <c r="G59" s="37">
        <v>1</v>
      </c>
      <c r="H59" s="91">
        <v>3300000</v>
      </c>
      <c r="I59" s="37"/>
      <c r="J59" s="91"/>
      <c r="K59" s="37"/>
      <c r="L59" s="68"/>
      <c r="M59" s="65"/>
      <c r="N59" s="65"/>
      <c r="O59" s="97">
        <f>G59+I59+K59+M59</f>
        <v>1</v>
      </c>
      <c r="P59" s="98">
        <f>H59+J59+L59+N59</f>
        <v>3300000</v>
      </c>
      <c r="Q59" s="189">
        <f>P59-приказ!P55</f>
        <v>1600</v>
      </c>
    </row>
    <row r="60" spans="1:17" ht="15.75" customHeight="1" x14ac:dyDescent="0.25">
      <c r="A60" s="531"/>
      <c r="B60" s="562"/>
      <c r="C60" s="535"/>
      <c r="D60" s="187" t="s">
        <v>27</v>
      </c>
      <c r="E60" s="92"/>
      <c r="F60" s="92"/>
      <c r="G60" s="47">
        <f t="shared" ref="G60:P60" si="23">SUM(G59:G59)</f>
        <v>1</v>
      </c>
      <c r="H60" s="61">
        <f t="shared" si="23"/>
        <v>3300000</v>
      </c>
      <c r="I60" s="95">
        <f t="shared" si="23"/>
        <v>0</v>
      </c>
      <c r="J60" s="96">
        <f t="shared" si="23"/>
        <v>0</v>
      </c>
      <c r="K60" s="95">
        <f t="shared" si="23"/>
        <v>0</v>
      </c>
      <c r="L60" s="96">
        <f t="shared" si="23"/>
        <v>0</v>
      </c>
      <c r="M60" s="47">
        <f t="shared" si="23"/>
        <v>0</v>
      </c>
      <c r="N60" s="56">
        <f t="shared" si="23"/>
        <v>0</v>
      </c>
      <c r="O60" s="47">
        <f t="shared" si="23"/>
        <v>1</v>
      </c>
      <c r="P60" s="61">
        <f t="shared" si="23"/>
        <v>3300000</v>
      </c>
      <c r="Q60" s="189">
        <f>P60-приказ!P56</f>
        <v>1600</v>
      </c>
    </row>
    <row r="61" spans="1:17" ht="23.25" customHeight="1" x14ac:dyDescent="0.25">
      <c r="A61" s="100"/>
      <c r="B61" s="568" t="s">
        <v>33</v>
      </c>
      <c r="C61" s="569"/>
      <c r="D61" s="570"/>
      <c r="E61" s="179"/>
      <c r="F61" s="179"/>
      <c r="G61" s="55">
        <f t="shared" ref="G61:P61" si="24">G37+G39+G42+G44+G48+G50+G53+G56+G60+G58</f>
        <v>26</v>
      </c>
      <c r="H61" s="61">
        <f t="shared" si="24"/>
        <v>26101887.5</v>
      </c>
      <c r="I61" s="55">
        <f t="shared" si="24"/>
        <v>0</v>
      </c>
      <c r="J61" s="55">
        <f t="shared" si="24"/>
        <v>0</v>
      </c>
      <c r="K61" s="55">
        <f t="shared" si="24"/>
        <v>0</v>
      </c>
      <c r="L61" s="55">
        <f t="shared" si="24"/>
        <v>0</v>
      </c>
      <c r="M61" s="55">
        <f t="shared" si="24"/>
        <v>0</v>
      </c>
      <c r="N61" s="55">
        <f t="shared" si="24"/>
        <v>0</v>
      </c>
      <c r="O61" s="55">
        <f t="shared" si="24"/>
        <v>27</v>
      </c>
      <c r="P61" s="61">
        <f t="shared" si="24"/>
        <v>26314549</v>
      </c>
      <c r="Q61" s="189">
        <f>P61-приказ!P57</f>
        <v>308655</v>
      </c>
    </row>
    <row r="62" spans="1:17" ht="21" customHeight="1" x14ac:dyDescent="0.25">
      <c r="A62" s="101"/>
      <c r="B62" s="102" t="s">
        <v>62</v>
      </c>
      <c r="C62" s="143"/>
      <c r="D62" s="143"/>
      <c r="E62" s="103"/>
      <c r="F62" s="103"/>
      <c r="G62" s="104"/>
      <c r="H62" s="218"/>
      <c r="I62" s="104"/>
      <c r="J62" s="104"/>
      <c r="K62" s="104"/>
      <c r="L62" s="104"/>
      <c r="M62" s="104"/>
      <c r="N62" s="104"/>
      <c r="O62" s="104"/>
      <c r="P62" s="208"/>
      <c r="Q62" s="189">
        <f>P62-приказ!P58</f>
        <v>0</v>
      </c>
    </row>
    <row r="63" spans="1:17" ht="57" customHeight="1" x14ac:dyDescent="0.25">
      <c r="A63" s="42" t="s">
        <v>18</v>
      </c>
      <c r="B63" s="20" t="s">
        <v>1</v>
      </c>
      <c r="C63" s="142" t="s">
        <v>19</v>
      </c>
      <c r="D63" s="142" t="s">
        <v>34</v>
      </c>
      <c r="E63" s="21" t="s">
        <v>92</v>
      </c>
      <c r="F63" s="21" t="s">
        <v>93</v>
      </c>
      <c r="G63" s="47" t="s">
        <v>21</v>
      </c>
      <c r="H63" s="61" t="s">
        <v>86</v>
      </c>
      <c r="I63" s="47" t="s">
        <v>22</v>
      </c>
      <c r="J63" s="47" t="s">
        <v>87</v>
      </c>
      <c r="K63" s="47" t="s">
        <v>23</v>
      </c>
      <c r="L63" s="47" t="s">
        <v>88</v>
      </c>
      <c r="M63" s="47" t="s">
        <v>24</v>
      </c>
      <c r="N63" s="47" t="s">
        <v>89</v>
      </c>
      <c r="O63" s="47" t="s">
        <v>90</v>
      </c>
      <c r="P63" s="207" t="s">
        <v>84</v>
      </c>
      <c r="Q63" s="189"/>
    </row>
    <row r="64" spans="1:17" ht="39" customHeight="1" x14ac:dyDescent="0.25">
      <c r="A64" s="559">
        <v>1</v>
      </c>
      <c r="B64" s="534" t="s">
        <v>12</v>
      </c>
      <c r="C64" s="534" t="s">
        <v>35</v>
      </c>
      <c r="D64" s="188" t="s">
        <v>68</v>
      </c>
      <c r="E64" s="175"/>
      <c r="F64" s="175"/>
      <c r="G64" s="57">
        <v>1</v>
      </c>
      <c r="H64" s="144">
        <v>1936667</v>
      </c>
      <c r="I64" s="55"/>
      <c r="J64" s="55"/>
      <c r="K64" s="55"/>
      <c r="L64" s="55"/>
      <c r="M64" s="55"/>
      <c r="N64" s="55"/>
      <c r="O64" s="26">
        <f>G64+I64+K64+M64</f>
        <v>1</v>
      </c>
      <c r="P64" s="27">
        <f>H64+J64+L64+N64</f>
        <v>1936667</v>
      </c>
      <c r="Q64" s="189">
        <f>P64-приказ!P60</f>
        <v>0</v>
      </c>
    </row>
    <row r="65" spans="1:17" ht="39" customHeight="1" x14ac:dyDescent="0.25">
      <c r="A65" s="559"/>
      <c r="B65" s="534"/>
      <c r="C65" s="534"/>
      <c r="D65" s="232" t="s">
        <v>149</v>
      </c>
      <c r="E65" s="205">
        <v>1</v>
      </c>
      <c r="F65" s="144">
        <v>439718.24</v>
      </c>
      <c r="G65" s="57"/>
      <c r="H65" s="107"/>
      <c r="I65" s="55"/>
      <c r="J65" s="55"/>
      <c r="K65" s="55"/>
      <c r="L65" s="55"/>
      <c r="M65" s="55"/>
      <c r="N65" s="55"/>
      <c r="O65" s="31">
        <f>G65+I65+K65+M65+E65</f>
        <v>1</v>
      </c>
      <c r="P65" s="27">
        <f>H65+J65+L65+N65+F65</f>
        <v>439718.24</v>
      </c>
      <c r="Q65" s="189"/>
    </row>
    <row r="66" spans="1:17" x14ac:dyDescent="0.25">
      <c r="A66" s="559"/>
      <c r="B66" s="534"/>
      <c r="C66" s="534"/>
      <c r="D66" s="142" t="s">
        <v>27</v>
      </c>
      <c r="E66" s="42"/>
      <c r="F66" s="42"/>
      <c r="G66" s="55">
        <f>SUM(G64:G64)</f>
        <v>1</v>
      </c>
      <c r="H66" s="61">
        <f>SUM(H64:H64)</f>
        <v>1936667</v>
      </c>
      <c r="I66" s="55">
        <f t="shared" ref="I66:N66" si="25">SUM(I64:I64)</f>
        <v>0</v>
      </c>
      <c r="J66" s="61">
        <f t="shared" si="25"/>
        <v>0</v>
      </c>
      <c r="K66" s="55">
        <f t="shared" si="25"/>
        <v>0</v>
      </c>
      <c r="L66" s="61">
        <f t="shared" si="25"/>
        <v>0</v>
      </c>
      <c r="M66" s="55">
        <f t="shared" si="25"/>
        <v>0</v>
      </c>
      <c r="N66" s="61">
        <f t="shared" si="25"/>
        <v>0</v>
      </c>
      <c r="O66" s="55">
        <f>SUM(O64:O65)</f>
        <v>2</v>
      </c>
      <c r="P66" s="61">
        <f>SUM(P64:P65)</f>
        <v>2376385.2400000002</v>
      </c>
      <c r="Q66" s="189">
        <f>P66-приказ!P61</f>
        <v>439718.24000000022</v>
      </c>
    </row>
    <row r="67" spans="1:17" ht="37.5" customHeight="1" x14ac:dyDescent="0.25">
      <c r="A67" s="559">
        <v>2</v>
      </c>
      <c r="B67" s="534" t="s">
        <v>94</v>
      </c>
      <c r="C67" s="534" t="s">
        <v>35</v>
      </c>
      <c r="D67" s="188" t="s">
        <v>137</v>
      </c>
      <c r="E67" s="175"/>
      <c r="F67" s="175"/>
      <c r="G67" s="57">
        <v>1</v>
      </c>
      <c r="H67" s="144">
        <v>151173</v>
      </c>
      <c r="I67" s="55"/>
      <c r="J67" s="55"/>
      <c r="K67" s="55"/>
      <c r="L67" s="55"/>
      <c r="M67" s="55"/>
      <c r="N67" s="55"/>
      <c r="O67" s="26">
        <f>G67+I67+K67+M67</f>
        <v>1</v>
      </c>
      <c r="P67" s="27">
        <f>H67+J67+L67+N67</f>
        <v>151173</v>
      </c>
      <c r="Q67" s="189">
        <f>P67-приказ!P62</f>
        <v>0</v>
      </c>
    </row>
    <row r="68" spans="1:17" x14ac:dyDescent="0.25">
      <c r="A68" s="559"/>
      <c r="B68" s="534"/>
      <c r="C68" s="534"/>
      <c r="D68" s="142" t="s">
        <v>27</v>
      </c>
      <c r="E68" s="42"/>
      <c r="F68" s="42"/>
      <c r="G68" s="55">
        <f>SUM(G67:G67)</f>
        <v>1</v>
      </c>
      <c r="H68" s="61">
        <f>SUM(H67:H67)</f>
        <v>151173</v>
      </c>
      <c r="I68" s="55">
        <f t="shared" ref="I68:N68" si="26">SUM(I67:I67)</f>
        <v>0</v>
      </c>
      <c r="J68" s="61">
        <f t="shared" si="26"/>
        <v>0</v>
      </c>
      <c r="K68" s="55">
        <f t="shared" si="26"/>
        <v>0</v>
      </c>
      <c r="L68" s="61">
        <f t="shared" si="26"/>
        <v>0</v>
      </c>
      <c r="M68" s="55">
        <f t="shared" si="26"/>
        <v>0</v>
      </c>
      <c r="N68" s="61">
        <f t="shared" si="26"/>
        <v>0</v>
      </c>
      <c r="O68" s="55">
        <f>SUM(O67:O67)</f>
        <v>1</v>
      </c>
      <c r="P68" s="61">
        <f>SUM(P67:P67)</f>
        <v>151173</v>
      </c>
      <c r="Q68" s="189">
        <f>P68-приказ!P63</f>
        <v>0</v>
      </c>
    </row>
    <row r="69" spans="1:17" ht="15.75" customHeight="1" x14ac:dyDescent="0.25">
      <c r="A69" s="100"/>
      <c r="B69" s="568" t="s">
        <v>36</v>
      </c>
      <c r="C69" s="569"/>
      <c r="D69" s="570"/>
      <c r="E69" s="179"/>
      <c r="F69" s="179"/>
      <c r="G69" s="55">
        <f>G66+G68</f>
        <v>2</v>
      </c>
      <c r="H69" s="61">
        <f>H66+H68</f>
        <v>2087840</v>
      </c>
      <c r="I69" s="55">
        <f t="shared" ref="I69:O69" si="27">I66+I68</f>
        <v>0</v>
      </c>
      <c r="J69" s="61">
        <f t="shared" si="27"/>
        <v>0</v>
      </c>
      <c r="K69" s="55">
        <f t="shared" si="27"/>
        <v>0</v>
      </c>
      <c r="L69" s="61">
        <f t="shared" si="27"/>
        <v>0</v>
      </c>
      <c r="M69" s="55">
        <f t="shared" si="27"/>
        <v>0</v>
      </c>
      <c r="N69" s="61">
        <f t="shared" si="27"/>
        <v>0</v>
      </c>
      <c r="O69" s="55">
        <f t="shared" si="27"/>
        <v>3</v>
      </c>
      <c r="P69" s="61">
        <f>P66+P68</f>
        <v>2527558.2400000002</v>
      </c>
      <c r="Q69" s="189">
        <f>P69-приказ!P64</f>
        <v>439718.24000000022</v>
      </c>
    </row>
    <row r="70" spans="1:17" x14ac:dyDescent="0.25">
      <c r="A70" s="64"/>
      <c r="B70" s="571"/>
      <c r="C70" s="572"/>
      <c r="D70" s="573"/>
      <c r="E70" s="180"/>
      <c r="F70" s="180"/>
      <c r="G70" s="55"/>
      <c r="H70" s="61"/>
      <c r="I70" s="55"/>
      <c r="J70" s="61"/>
      <c r="K70" s="55"/>
      <c r="L70" s="61"/>
      <c r="M70" s="55"/>
      <c r="N70" s="61"/>
      <c r="O70" s="55"/>
      <c r="P70" s="61"/>
      <c r="Q70" s="189">
        <f>P70-приказ!P65</f>
        <v>0</v>
      </c>
    </row>
    <row r="71" spans="1:17" ht="18.75" customHeight="1" x14ac:dyDescent="0.25">
      <c r="A71" s="108"/>
      <c r="B71" s="565" t="s">
        <v>37</v>
      </c>
      <c r="C71" s="566"/>
      <c r="D71" s="567"/>
      <c r="E71" s="178"/>
      <c r="F71" s="178"/>
      <c r="G71" s="64"/>
      <c r="H71" s="61">
        <f>H61+H69+H33</f>
        <v>28333327.5</v>
      </c>
      <c r="I71" s="64"/>
      <c r="J71" s="61">
        <f>J61+J69+J33</f>
        <v>0</v>
      </c>
      <c r="K71" s="64"/>
      <c r="L71" s="61">
        <f>L61+L69+L33</f>
        <v>0</v>
      </c>
      <c r="M71" s="64"/>
      <c r="N71" s="61">
        <f>N61+N69+N33</f>
        <v>0</v>
      </c>
      <c r="O71" s="64"/>
      <c r="P71" s="61">
        <f>P61+P69+P33</f>
        <v>29016957.240000002</v>
      </c>
      <c r="Q71" s="189">
        <f>P71-приказ!P66</f>
        <v>779623.24000000209</v>
      </c>
    </row>
    <row r="72" spans="1:17" x14ac:dyDescent="0.25">
      <c r="H72" s="147"/>
      <c r="P72" s="181">
        <v>29016957.239999998</v>
      </c>
      <c r="Q72" s="189">
        <f>P72-приказ!P67</f>
        <v>0</v>
      </c>
    </row>
    <row r="73" spans="1:17" x14ac:dyDescent="0.25">
      <c r="H73" s="147"/>
      <c r="J73" s="109"/>
      <c r="N73" s="110"/>
      <c r="P73" s="181">
        <f>P72-P71</f>
        <v>0</v>
      </c>
      <c r="Q73" s="189"/>
    </row>
    <row r="74" spans="1:17" x14ac:dyDescent="0.25">
      <c r="D74" s="8"/>
      <c r="E74" s="8"/>
      <c r="F74" s="8"/>
      <c r="H74" s="148"/>
      <c r="J74" s="110"/>
      <c r="N74" s="110"/>
    </row>
    <row r="75" spans="1:17" x14ac:dyDescent="0.25">
      <c r="D75" s="8"/>
      <c r="E75" s="8"/>
      <c r="F75" s="8"/>
      <c r="H75" s="147"/>
      <c r="J75" s="14" t="s">
        <v>139</v>
      </c>
      <c r="L75" s="110"/>
      <c r="N75" s="111"/>
    </row>
    <row r="76" spans="1:17" x14ac:dyDescent="0.25">
      <c r="D76" s="8"/>
      <c r="E76" s="8"/>
      <c r="F76" s="8"/>
      <c r="H76" s="147"/>
      <c r="L76" s="110"/>
    </row>
    <row r="77" spans="1:17" x14ac:dyDescent="0.25">
      <c r="D77" s="8"/>
      <c r="E77" s="8"/>
      <c r="F77" s="8"/>
      <c r="G77" s="112"/>
      <c r="H77" s="147"/>
      <c r="L77" s="110"/>
      <c r="N77" s="110"/>
    </row>
    <row r="78" spans="1:17" x14ac:dyDescent="0.25">
      <c r="D78" s="8"/>
      <c r="E78" s="8"/>
      <c r="F78" s="8"/>
      <c r="H78" s="147"/>
      <c r="L78" s="109"/>
    </row>
    <row r="79" spans="1:17" x14ac:dyDescent="0.25">
      <c r="E79" s="113"/>
      <c r="F79" s="113"/>
      <c r="L79" s="110"/>
    </row>
  </sheetData>
  <mergeCells count="49">
    <mergeCell ref="B25:D25"/>
    <mergeCell ref="O1:P1"/>
    <mergeCell ref="B2:P2"/>
    <mergeCell ref="B5:B11"/>
    <mergeCell ref="B15:D15"/>
    <mergeCell ref="B16:B24"/>
    <mergeCell ref="B26:B31"/>
    <mergeCell ref="B32:D32"/>
    <mergeCell ref="B33:D33"/>
    <mergeCell ref="A36:A37"/>
    <mergeCell ref="B36:B37"/>
    <mergeCell ref="C36:C37"/>
    <mergeCell ref="A38:A39"/>
    <mergeCell ref="B38:B39"/>
    <mergeCell ref="C38:C39"/>
    <mergeCell ref="A40:A42"/>
    <mergeCell ref="B40:B42"/>
    <mergeCell ref="C40:C42"/>
    <mergeCell ref="A43:A44"/>
    <mergeCell ref="B43:B44"/>
    <mergeCell ref="C43:C44"/>
    <mergeCell ref="A45:A48"/>
    <mergeCell ref="B45:B48"/>
    <mergeCell ref="C45:C48"/>
    <mergeCell ref="A49:A50"/>
    <mergeCell ref="B49:B50"/>
    <mergeCell ref="C49:C50"/>
    <mergeCell ref="A51:A53"/>
    <mergeCell ref="B51:B53"/>
    <mergeCell ref="C51:C53"/>
    <mergeCell ref="A54:A56"/>
    <mergeCell ref="B54:B56"/>
    <mergeCell ref="C54:C56"/>
    <mergeCell ref="A57:A58"/>
    <mergeCell ref="B57:B58"/>
    <mergeCell ref="C57:C58"/>
    <mergeCell ref="B71:D71"/>
    <mergeCell ref="A59:A60"/>
    <mergeCell ref="B59:B60"/>
    <mergeCell ref="C59:C60"/>
    <mergeCell ref="B61:D61"/>
    <mergeCell ref="A64:A66"/>
    <mergeCell ref="B64:B66"/>
    <mergeCell ref="C64:C66"/>
    <mergeCell ref="A67:A68"/>
    <mergeCell ref="B67:B68"/>
    <mergeCell ref="C67:C68"/>
    <mergeCell ref="B69:D69"/>
    <mergeCell ref="B70:D70"/>
  </mergeCells>
  <printOptions horizontalCentered="1"/>
  <pageMargins left="0.62992125984251968" right="0.23622047244094491" top="0.35433070866141736" bottom="0.35433070866141736" header="0" footer="0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9"/>
  <sheetViews>
    <sheetView topLeftCell="A55" zoomScale="80" zoomScaleNormal="80" workbookViewId="0">
      <selection activeCell="D49" sqref="D49"/>
    </sheetView>
  </sheetViews>
  <sheetFormatPr defaultRowHeight="15" x14ac:dyDescent="0.25"/>
  <cols>
    <col min="1" max="1" width="8.5703125" style="13" customWidth="1"/>
    <col min="2" max="2" width="26.28515625" style="3" customWidth="1"/>
    <col min="3" max="3" width="23" style="113" customWidth="1"/>
    <col min="4" max="4" width="63.140625" style="113" customWidth="1"/>
    <col min="5" max="5" width="10.42578125" style="13" customWidth="1"/>
    <col min="6" max="6" width="17.85546875" style="13" customWidth="1"/>
    <col min="7" max="7" width="11.85546875" style="14" customWidth="1"/>
    <col min="8" max="8" width="19.85546875" style="110" customWidth="1"/>
    <col min="9" max="9" width="10.28515625" style="14" customWidth="1"/>
    <col min="10" max="10" width="17.85546875" style="14" customWidth="1"/>
    <col min="11" max="11" width="10.85546875" style="14" customWidth="1"/>
    <col min="12" max="12" width="17.5703125" style="14" customWidth="1"/>
    <col min="13" max="13" width="11.42578125" style="14" customWidth="1"/>
    <col min="14" max="14" width="19.5703125" style="14" customWidth="1"/>
    <col min="15" max="15" width="12.140625" style="14" customWidth="1"/>
    <col min="16" max="16" width="22.42578125" style="1" customWidth="1"/>
    <col min="17" max="17" width="15.140625" style="13" customWidth="1"/>
    <col min="18" max="18" width="17.42578125" style="13" customWidth="1"/>
    <col min="19" max="16384" width="9.140625" style="13"/>
  </cols>
  <sheetData>
    <row r="1" spans="1:17" ht="63" customHeight="1" x14ac:dyDescent="0.25">
      <c r="O1" s="574" t="s">
        <v>142</v>
      </c>
      <c r="P1" s="575"/>
    </row>
    <row r="2" spans="1:17" ht="21.75" customHeight="1" x14ac:dyDescent="0.3">
      <c r="B2" s="540" t="s">
        <v>81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7" ht="14.25" customHeight="1" x14ac:dyDescent="0.25">
      <c r="B3" s="15" t="s">
        <v>38</v>
      </c>
      <c r="C3" s="139"/>
      <c r="D3" s="139"/>
      <c r="E3" s="16"/>
      <c r="F3" s="16"/>
      <c r="G3" s="17"/>
      <c r="H3" s="209"/>
      <c r="I3" s="17"/>
      <c r="J3" s="17"/>
      <c r="K3" s="17"/>
      <c r="L3" s="17"/>
      <c r="M3" s="17"/>
      <c r="N3" s="17"/>
      <c r="O3" s="17"/>
      <c r="P3" s="206"/>
    </row>
    <row r="4" spans="1:17" ht="69" customHeight="1" x14ac:dyDescent="0.25">
      <c r="A4" s="19" t="s">
        <v>0</v>
      </c>
      <c r="B4" s="20" t="s">
        <v>1</v>
      </c>
      <c r="C4" s="140" t="s">
        <v>2</v>
      </c>
      <c r="D4" s="140" t="s">
        <v>3</v>
      </c>
      <c r="E4" s="21" t="s">
        <v>92</v>
      </c>
      <c r="F4" s="21" t="s">
        <v>93</v>
      </c>
      <c r="G4" s="11" t="s">
        <v>4</v>
      </c>
      <c r="H4" s="210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207" t="s">
        <v>140</v>
      </c>
    </row>
    <row r="5" spans="1:17" ht="42" customHeight="1" x14ac:dyDescent="0.25">
      <c r="A5" s="224">
        <v>1</v>
      </c>
      <c r="B5" s="542" t="s">
        <v>94</v>
      </c>
      <c r="C5" s="145" t="s">
        <v>95</v>
      </c>
      <c r="D5" s="145" t="s">
        <v>123</v>
      </c>
      <c r="E5" s="114"/>
      <c r="F5" s="114"/>
      <c r="G5" s="23">
        <v>1</v>
      </c>
      <c r="H5" s="211">
        <v>7000</v>
      </c>
      <c r="I5" s="25"/>
      <c r="J5" s="25"/>
      <c r="K5" s="25"/>
      <c r="L5" s="25"/>
      <c r="M5" s="25"/>
      <c r="N5" s="25"/>
      <c r="O5" s="26">
        <f t="shared" ref="O5:P11" si="0">G5+I5+K5+M5</f>
        <v>1</v>
      </c>
      <c r="P5" s="27">
        <f t="shared" si="0"/>
        <v>7000</v>
      </c>
      <c r="Q5" s="189">
        <f>P5-приказ!P5</f>
        <v>0</v>
      </c>
    </row>
    <row r="6" spans="1:17" ht="51.75" customHeight="1" x14ac:dyDescent="0.25">
      <c r="A6" s="224">
        <v>2</v>
      </c>
      <c r="B6" s="536"/>
      <c r="C6" s="145" t="s">
        <v>95</v>
      </c>
      <c r="D6" s="145" t="s">
        <v>123</v>
      </c>
      <c r="E6" s="71"/>
      <c r="F6" s="71"/>
      <c r="G6" s="23">
        <v>1</v>
      </c>
      <c r="H6" s="211">
        <v>7000</v>
      </c>
      <c r="I6" s="23"/>
      <c r="J6" s="24"/>
      <c r="K6" s="25"/>
      <c r="L6" s="25"/>
      <c r="M6" s="25"/>
      <c r="N6" s="25"/>
      <c r="O6" s="26">
        <f t="shared" si="0"/>
        <v>1</v>
      </c>
      <c r="P6" s="27">
        <f t="shared" si="0"/>
        <v>7000</v>
      </c>
      <c r="Q6" s="189">
        <f>P6-приказ!P6</f>
        <v>0</v>
      </c>
    </row>
    <row r="7" spans="1:17" ht="60" x14ac:dyDescent="0.25">
      <c r="A7" s="224">
        <v>3</v>
      </c>
      <c r="B7" s="536"/>
      <c r="C7" s="145" t="s">
        <v>96</v>
      </c>
      <c r="D7" s="145" t="s">
        <v>124</v>
      </c>
      <c r="E7" s="71"/>
      <c r="F7" s="71"/>
      <c r="G7" s="23">
        <v>1</v>
      </c>
      <c r="H7" s="211">
        <v>10000</v>
      </c>
      <c r="I7" s="23"/>
      <c r="J7" s="24"/>
      <c r="K7" s="25"/>
      <c r="L7" s="25"/>
      <c r="M7" s="23"/>
      <c r="N7" s="24"/>
      <c r="O7" s="26">
        <f t="shared" si="0"/>
        <v>1</v>
      </c>
      <c r="P7" s="27">
        <f t="shared" si="0"/>
        <v>10000</v>
      </c>
      <c r="Q7" s="189">
        <f>P7-приказ!P7</f>
        <v>0</v>
      </c>
    </row>
    <row r="8" spans="1:17" ht="45" x14ac:dyDescent="0.25">
      <c r="A8" s="224">
        <v>7</v>
      </c>
      <c r="B8" s="536"/>
      <c r="C8" s="145" t="s">
        <v>98</v>
      </c>
      <c r="D8" s="145" t="s">
        <v>128</v>
      </c>
      <c r="E8" s="71"/>
      <c r="F8" s="71"/>
      <c r="G8" s="23">
        <v>1</v>
      </c>
      <c r="H8" s="211">
        <v>7500</v>
      </c>
      <c r="I8" s="23"/>
      <c r="J8" s="24"/>
      <c r="K8" s="25"/>
      <c r="L8" s="25"/>
      <c r="M8" s="23"/>
      <c r="N8" s="24"/>
      <c r="O8" s="26">
        <f t="shared" si="0"/>
        <v>1</v>
      </c>
      <c r="P8" s="27">
        <f t="shared" si="0"/>
        <v>7500</v>
      </c>
      <c r="Q8" s="189">
        <f>P8-приказ!P8</f>
        <v>0</v>
      </c>
    </row>
    <row r="9" spans="1:17" ht="45" x14ac:dyDescent="0.25">
      <c r="A9" s="224">
        <v>8</v>
      </c>
      <c r="B9" s="536"/>
      <c r="C9" s="145" t="s">
        <v>98</v>
      </c>
      <c r="D9" s="145" t="s">
        <v>128</v>
      </c>
      <c r="E9" s="71"/>
      <c r="F9" s="71"/>
      <c r="G9" s="23">
        <v>1</v>
      </c>
      <c r="H9" s="211">
        <v>7500</v>
      </c>
      <c r="I9" s="23"/>
      <c r="J9" s="24"/>
      <c r="K9" s="25"/>
      <c r="L9" s="25"/>
      <c r="M9" s="23"/>
      <c r="N9" s="24"/>
      <c r="O9" s="26">
        <f t="shared" si="0"/>
        <v>1</v>
      </c>
      <c r="P9" s="27">
        <f t="shared" si="0"/>
        <v>7500</v>
      </c>
      <c r="Q9" s="189">
        <f>P9-приказ!P9</f>
        <v>0</v>
      </c>
    </row>
    <row r="10" spans="1:17" ht="60" x14ac:dyDescent="0.25">
      <c r="A10" s="224">
        <v>10</v>
      </c>
      <c r="B10" s="536"/>
      <c r="C10" s="145" t="s">
        <v>100</v>
      </c>
      <c r="D10" s="145" t="s">
        <v>128</v>
      </c>
      <c r="E10" s="71"/>
      <c r="F10" s="71"/>
      <c r="G10" s="23">
        <v>1</v>
      </c>
      <c r="H10" s="211">
        <v>7500</v>
      </c>
      <c r="I10" s="23"/>
      <c r="J10" s="24"/>
      <c r="K10" s="25"/>
      <c r="L10" s="25"/>
      <c r="M10" s="23"/>
      <c r="N10" s="24"/>
      <c r="O10" s="26">
        <f t="shared" si="0"/>
        <v>1</v>
      </c>
      <c r="P10" s="27">
        <f t="shared" si="0"/>
        <v>7500</v>
      </c>
      <c r="Q10" s="189">
        <f>P10-приказ!P10</f>
        <v>0</v>
      </c>
    </row>
    <row r="11" spans="1:17" ht="55.5" customHeight="1" x14ac:dyDescent="0.25">
      <c r="A11" s="224">
        <v>11</v>
      </c>
      <c r="B11" s="536"/>
      <c r="C11" s="145" t="s">
        <v>98</v>
      </c>
      <c r="D11" s="145" t="s">
        <v>130</v>
      </c>
      <c r="E11" s="71"/>
      <c r="F11" s="71"/>
      <c r="G11" s="23">
        <v>1</v>
      </c>
      <c r="H11" s="211">
        <v>7500</v>
      </c>
      <c r="I11" s="23"/>
      <c r="J11" s="24"/>
      <c r="K11" s="25"/>
      <c r="L11" s="25"/>
      <c r="M11" s="23"/>
      <c r="N11" s="24"/>
      <c r="O11" s="26">
        <f t="shared" si="0"/>
        <v>1</v>
      </c>
      <c r="P11" s="27">
        <f t="shared" si="0"/>
        <v>7500</v>
      </c>
      <c r="Q11" s="189">
        <f>P11-приказ!P11</f>
        <v>0</v>
      </c>
    </row>
    <row r="12" spans="1:17" ht="45" x14ac:dyDescent="0.25">
      <c r="A12" s="224"/>
      <c r="B12" s="226"/>
      <c r="C12" s="145" t="s">
        <v>98</v>
      </c>
      <c r="D12" s="59" t="s">
        <v>151</v>
      </c>
      <c r="E12" s="191">
        <v>1</v>
      </c>
      <c r="F12" s="192">
        <v>7500</v>
      </c>
      <c r="G12" s="23"/>
      <c r="H12" s="211"/>
      <c r="I12" s="23"/>
      <c r="J12" s="24"/>
      <c r="K12" s="190"/>
      <c r="L12" s="25"/>
      <c r="M12" s="23"/>
      <c r="N12" s="24"/>
      <c r="O12" s="31">
        <f>G12+I12+K12+M12+E12</f>
        <v>1</v>
      </c>
      <c r="P12" s="27">
        <f>H12+J12+L12+N12+F12</f>
        <v>7500</v>
      </c>
      <c r="Q12" s="189">
        <f>P12</f>
        <v>7500</v>
      </c>
    </row>
    <row r="13" spans="1:17" x14ac:dyDescent="0.25">
      <c r="A13" s="224"/>
      <c r="B13" s="226"/>
      <c r="C13" s="145" t="s">
        <v>150</v>
      </c>
      <c r="D13" s="145" t="s">
        <v>146</v>
      </c>
      <c r="E13" s="191">
        <v>3</v>
      </c>
      <c r="F13" s="192">
        <v>15000</v>
      </c>
      <c r="G13" s="23"/>
      <c r="H13" s="211"/>
      <c r="I13" s="23"/>
      <c r="J13" s="24"/>
      <c r="K13" s="190"/>
      <c r="L13" s="25"/>
      <c r="M13" s="23"/>
      <c r="N13" s="24"/>
      <c r="O13" s="31">
        <f t="shared" ref="O13:P14" si="1">G13+I13+K13+M13+E13</f>
        <v>3</v>
      </c>
      <c r="P13" s="27">
        <f t="shared" si="1"/>
        <v>15000</v>
      </c>
      <c r="Q13" s="189">
        <f t="shared" ref="Q13:Q14" si="2">P13</f>
        <v>15000</v>
      </c>
    </row>
    <row r="14" spans="1:17" ht="45" x14ac:dyDescent="0.25">
      <c r="A14" s="224"/>
      <c r="B14" s="226"/>
      <c r="C14" s="145" t="s">
        <v>98</v>
      </c>
      <c r="D14" s="145" t="s">
        <v>147</v>
      </c>
      <c r="E14" s="191">
        <v>1</v>
      </c>
      <c r="F14" s="192">
        <v>8750</v>
      </c>
      <c r="G14" s="23"/>
      <c r="H14" s="211"/>
      <c r="I14" s="23"/>
      <c r="J14" s="24"/>
      <c r="K14" s="190"/>
      <c r="L14" s="25"/>
      <c r="M14" s="23"/>
      <c r="N14" s="24"/>
      <c r="O14" s="31">
        <f t="shared" si="1"/>
        <v>1</v>
      </c>
      <c r="P14" s="27">
        <f t="shared" si="1"/>
        <v>8750</v>
      </c>
      <c r="Q14" s="189">
        <f t="shared" si="2"/>
        <v>8750</v>
      </c>
    </row>
    <row r="15" spans="1:17" ht="16.5" customHeight="1" x14ac:dyDescent="0.25">
      <c r="A15" s="224"/>
      <c r="B15" s="543" t="s">
        <v>101</v>
      </c>
      <c r="C15" s="543"/>
      <c r="D15" s="543"/>
      <c r="E15" s="193">
        <f>SUM(E12:E14)</f>
        <v>5</v>
      </c>
      <c r="F15" s="194">
        <f>SUM(F12:F14)</f>
        <v>31250</v>
      </c>
      <c r="G15" s="28">
        <f>SUM(G5:G11)</f>
        <v>7</v>
      </c>
      <c r="H15" s="212">
        <f>SUM(H5:H14)</f>
        <v>54000</v>
      </c>
      <c r="I15" s="4">
        <f>SUM(I6:I11)</f>
        <v>0</v>
      </c>
      <c r="J15" s="4">
        <f>SUM(J6:J11)</f>
        <v>0</v>
      </c>
      <c r="K15" s="28">
        <f t="shared" ref="K15:N15" si="3">SUM(K5:K11)</f>
        <v>0</v>
      </c>
      <c r="L15" s="29">
        <f t="shared" si="3"/>
        <v>0</v>
      </c>
      <c r="M15" s="28">
        <f t="shared" si="3"/>
        <v>0</v>
      </c>
      <c r="N15" s="29">
        <f t="shared" si="3"/>
        <v>0</v>
      </c>
      <c r="O15" s="28">
        <f>SUM(O5:O14)</f>
        <v>12</v>
      </c>
      <c r="P15" s="207">
        <f>SUM(P5:P14)</f>
        <v>85250</v>
      </c>
      <c r="Q15" s="189">
        <f>SUM(Q5:Q14)</f>
        <v>31250</v>
      </c>
    </row>
    <row r="16" spans="1:17" ht="60" x14ac:dyDescent="0.25">
      <c r="A16" s="224">
        <v>1</v>
      </c>
      <c r="B16" s="542" t="s">
        <v>12</v>
      </c>
      <c r="C16" s="10" t="s">
        <v>102</v>
      </c>
      <c r="D16" s="10" t="s">
        <v>116</v>
      </c>
      <c r="E16" s="224"/>
      <c r="F16" s="224"/>
      <c r="G16" s="31">
        <v>1</v>
      </c>
      <c r="H16" s="213">
        <v>5400</v>
      </c>
      <c r="I16" s="25"/>
      <c r="J16" s="25"/>
      <c r="K16" s="25"/>
      <c r="L16" s="25"/>
      <c r="M16" s="25"/>
      <c r="N16" s="25"/>
      <c r="O16" s="26">
        <f t="shared" ref="O16:P24" si="4">G16+I16+K16+M16</f>
        <v>1</v>
      </c>
      <c r="P16" s="27">
        <f t="shared" si="4"/>
        <v>5400</v>
      </c>
      <c r="Q16" s="189">
        <f>P16-приказ!P13</f>
        <v>0</v>
      </c>
    </row>
    <row r="17" spans="1:17" ht="52.5" customHeight="1" x14ac:dyDescent="0.25">
      <c r="A17" s="224">
        <v>2</v>
      </c>
      <c r="B17" s="536"/>
      <c r="C17" s="10" t="s">
        <v>103</v>
      </c>
      <c r="D17" s="10" t="s">
        <v>117</v>
      </c>
      <c r="E17" s="224"/>
      <c r="F17" s="224"/>
      <c r="G17" s="31">
        <v>1</v>
      </c>
      <c r="H17" s="213">
        <v>5400</v>
      </c>
      <c r="I17" s="25"/>
      <c r="J17" s="25"/>
      <c r="K17" s="25"/>
      <c r="L17" s="25"/>
      <c r="M17" s="23"/>
      <c r="N17" s="24"/>
      <c r="O17" s="26">
        <f t="shared" si="4"/>
        <v>1</v>
      </c>
      <c r="P17" s="27">
        <f t="shared" si="4"/>
        <v>5400</v>
      </c>
      <c r="Q17" s="189">
        <f>P17-приказ!P14</f>
        <v>0</v>
      </c>
    </row>
    <row r="18" spans="1:17" ht="81" customHeight="1" x14ac:dyDescent="0.25">
      <c r="A18" s="224">
        <v>3</v>
      </c>
      <c r="B18" s="536"/>
      <c r="C18" s="10" t="s">
        <v>104</v>
      </c>
      <c r="D18" s="10" t="s">
        <v>118</v>
      </c>
      <c r="E18" s="33"/>
      <c r="F18" s="33"/>
      <c r="G18" s="97">
        <v>1</v>
      </c>
      <c r="H18" s="213">
        <v>4000</v>
      </c>
      <c r="I18" s="25"/>
      <c r="J18" s="25"/>
      <c r="K18" s="34"/>
      <c r="L18" s="35"/>
      <c r="M18" s="25"/>
      <c r="N18" s="25"/>
      <c r="O18" s="26">
        <f t="shared" si="4"/>
        <v>1</v>
      </c>
      <c r="P18" s="27">
        <f t="shared" si="4"/>
        <v>4000</v>
      </c>
      <c r="Q18" s="189">
        <f>P18-приказ!P15</f>
        <v>0</v>
      </c>
    </row>
    <row r="19" spans="1:17" ht="45" x14ac:dyDescent="0.25">
      <c r="A19" s="224">
        <v>4</v>
      </c>
      <c r="B19" s="536"/>
      <c r="C19" s="10" t="s">
        <v>105</v>
      </c>
      <c r="D19" s="10" t="s">
        <v>115</v>
      </c>
      <c r="E19" s="224"/>
      <c r="F19" s="224"/>
      <c r="G19" s="31">
        <v>1</v>
      </c>
      <c r="H19" s="213">
        <v>3000</v>
      </c>
      <c r="I19" s="25"/>
      <c r="J19" s="25"/>
      <c r="K19" s="25"/>
      <c r="L19" s="25"/>
      <c r="M19" s="25"/>
      <c r="N19" s="25"/>
      <c r="O19" s="26">
        <f t="shared" si="4"/>
        <v>1</v>
      </c>
      <c r="P19" s="27">
        <f t="shared" si="4"/>
        <v>3000</v>
      </c>
      <c r="Q19" s="189">
        <f>P19-приказ!P16</f>
        <v>0</v>
      </c>
    </row>
    <row r="20" spans="1:17" ht="60" x14ac:dyDescent="0.25">
      <c r="A20" s="224">
        <v>5</v>
      </c>
      <c r="B20" s="536"/>
      <c r="C20" s="10" t="s">
        <v>106</v>
      </c>
      <c r="D20" s="10" t="s">
        <v>119</v>
      </c>
      <c r="E20" s="224"/>
      <c r="F20" s="224"/>
      <c r="G20" s="31">
        <v>1</v>
      </c>
      <c r="H20" s="213">
        <v>3900</v>
      </c>
      <c r="I20" s="23"/>
      <c r="J20" s="24"/>
      <c r="K20" s="25"/>
      <c r="L20" s="25"/>
      <c r="M20" s="25"/>
      <c r="N20" s="25"/>
      <c r="O20" s="26">
        <f t="shared" si="4"/>
        <v>1</v>
      </c>
      <c r="P20" s="27">
        <f t="shared" si="4"/>
        <v>3900</v>
      </c>
      <c r="Q20" s="189">
        <f>P20-приказ!P17</f>
        <v>0</v>
      </c>
    </row>
    <row r="21" spans="1:17" ht="45" x14ac:dyDescent="0.25">
      <c r="A21" s="224">
        <v>6</v>
      </c>
      <c r="B21" s="536"/>
      <c r="C21" s="10" t="s">
        <v>107</v>
      </c>
      <c r="D21" s="10" t="s">
        <v>120</v>
      </c>
      <c r="E21" s="224"/>
      <c r="F21" s="224"/>
      <c r="G21" s="31">
        <v>1</v>
      </c>
      <c r="H21" s="213">
        <v>12900</v>
      </c>
      <c r="I21" s="23"/>
      <c r="J21" s="24"/>
      <c r="K21" s="25"/>
      <c r="L21" s="25"/>
      <c r="M21" s="25"/>
      <c r="N21" s="25"/>
      <c r="O21" s="26">
        <f t="shared" si="4"/>
        <v>1</v>
      </c>
      <c r="P21" s="27">
        <f t="shared" si="4"/>
        <v>12900</v>
      </c>
      <c r="Q21" s="189">
        <f>P21-приказ!P18</f>
        <v>0</v>
      </c>
    </row>
    <row r="22" spans="1:17" ht="53.25" customHeight="1" x14ac:dyDescent="0.25">
      <c r="A22" s="224">
        <v>7</v>
      </c>
      <c r="B22" s="536"/>
      <c r="C22" s="10" t="s">
        <v>108</v>
      </c>
      <c r="D22" s="10" t="s">
        <v>121</v>
      </c>
      <c r="E22" s="224"/>
      <c r="F22" s="224"/>
      <c r="G22" s="31">
        <v>1</v>
      </c>
      <c r="H22" s="213">
        <v>1800</v>
      </c>
      <c r="I22" s="23"/>
      <c r="J22" s="24"/>
      <c r="K22" s="25"/>
      <c r="L22" s="25"/>
      <c r="M22" s="25"/>
      <c r="N22" s="25"/>
      <c r="O22" s="26">
        <f t="shared" si="4"/>
        <v>1</v>
      </c>
      <c r="P22" s="27">
        <f t="shared" si="4"/>
        <v>1800</v>
      </c>
      <c r="Q22" s="189">
        <f>P22-приказ!P19</f>
        <v>0</v>
      </c>
    </row>
    <row r="23" spans="1:17" ht="53.25" customHeight="1" x14ac:dyDescent="0.25">
      <c r="A23" s="224">
        <v>8</v>
      </c>
      <c r="B23" s="536"/>
      <c r="C23" s="10" t="s">
        <v>108</v>
      </c>
      <c r="D23" s="10" t="s">
        <v>121</v>
      </c>
      <c r="E23" s="224"/>
      <c r="F23" s="224"/>
      <c r="G23" s="31">
        <v>1</v>
      </c>
      <c r="H23" s="213">
        <v>1800</v>
      </c>
      <c r="I23" s="36"/>
      <c r="J23" s="24"/>
      <c r="K23" s="25"/>
      <c r="L23" s="25"/>
      <c r="M23" s="25"/>
      <c r="N23" s="25"/>
      <c r="O23" s="26">
        <f t="shared" si="4"/>
        <v>1</v>
      </c>
      <c r="P23" s="27">
        <f t="shared" si="4"/>
        <v>1800</v>
      </c>
      <c r="Q23" s="189">
        <f>P23-приказ!P20</f>
        <v>0</v>
      </c>
    </row>
    <row r="24" spans="1:17" ht="71.25" customHeight="1" x14ac:dyDescent="0.25">
      <c r="A24" s="224">
        <v>9</v>
      </c>
      <c r="B24" s="536"/>
      <c r="C24" s="141" t="s">
        <v>132</v>
      </c>
      <c r="D24" s="141" t="s">
        <v>122</v>
      </c>
      <c r="E24" s="38"/>
      <c r="F24" s="38"/>
      <c r="G24" s="31">
        <v>1</v>
      </c>
      <c r="H24" s="214">
        <v>10000</v>
      </c>
      <c r="I24" s="23"/>
      <c r="J24" s="24"/>
      <c r="K24" s="25"/>
      <c r="L24" s="25"/>
      <c r="M24" s="25"/>
      <c r="N24" s="25"/>
      <c r="O24" s="26">
        <f t="shared" si="4"/>
        <v>1</v>
      </c>
      <c r="P24" s="27">
        <f t="shared" si="4"/>
        <v>10000</v>
      </c>
      <c r="Q24" s="189">
        <f>P24-приказ!P21</f>
        <v>0</v>
      </c>
    </row>
    <row r="25" spans="1:17" ht="20.25" customHeight="1" x14ac:dyDescent="0.25">
      <c r="A25" s="224"/>
      <c r="B25" s="543" t="s">
        <v>13</v>
      </c>
      <c r="C25" s="543"/>
      <c r="D25" s="543"/>
      <c r="E25" s="229"/>
      <c r="F25" s="229"/>
      <c r="G25" s="39">
        <f>SUM(G16:G24)</f>
        <v>9</v>
      </c>
      <c r="H25" s="207">
        <f>SUM(H16:H24)</f>
        <v>48200</v>
      </c>
      <c r="I25" s="28">
        <f>SUM(I20:I24)</f>
        <v>0</v>
      </c>
      <c r="J25" s="28">
        <f>SUM(J20:J24)</f>
        <v>0</v>
      </c>
      <c r="K25" s="39">
        <f t="shared" ref="K25:P25" si="5">SUM(K16:K24)</f>
        <v>0</v>
      </c>
      <c r="L25" s="29">
        <f t="shared" si="5"/>
        <v>0</v>
      </c>
      <c r="M25" s="39">
        <f t="shared" si="5"/>
        <v>0</v>
      </c>
      <c r="N25" s="29">
        <f t="shared" si="5"/>
        <v>0</v>
      </c>
      <c r="O25" s="39">
        <f t="shared" si="5"/>
        <v>9</v>
      </c>
      <c r="P25" s="207">
        <f t="shared" si="5"/>
        <v>48200</v>
      </c>
      <c r="Q25" s="189">
        <f>P25-приказ!P22</f>
        <v>0</v>
      </c>
    </row>
    <row r="26" spans="1:17" ht="60" x14ac:dyDescent="0.25">
      <c r="A26" s="224">
        <v>1</v>
      </c>
      <c r="B26" s="534" t="s">
        <v>14</v>
      </c>
      <c r="C26" s="227" t="s">
        <v>133</v>
      </c>
      <c r="D26" s="59" t="s">
        <v>109</v>
      </c>
      <c r="E26" s="40"/>
      <c r="F26" s="40"/>
      <c r="G26" s="31">
        <v>1</v>
      </c>
      <c r="H26" s="215">
        <v>12900</v>
      </c>
      <c r="I26" s="25"/>
      <c r="J26" s="25"/>
      <c r="K26" s="25"/>
      <c r="L26" s="25"/>
      <c r="M26" s="25"/>
      <c r="N26" s="25"/>
      <c r="O26" s="31">
        <f>G26+I26+K26+M26</f>
        <v>1</v>
      </c>
      <c r="P26" s="27">
        <f>H26+J26+L26+N26</f>
        <v>12900</v>
      </c>
      <c r="Q26" s="189">
        <f>P26-приказ!P23</f>
        <v>0</v>
      </c>
    </row>
    <row r="27" spans="1:17" ht="78" customHeight="1" x14ac:dyDescent="0.25">
      <c r="A27" s="224">
        <v>2</v>
      </c>
      <c r="B27" s="534"/>
      <c r="C27" s="230" t="s">
        <v>134</v>
      </c>
      <c r="D27" s="59" t="s">
        <v>110</v>
      </c>
      <c r="E27" s="40"/>
      <c r="F27" s="40"/>
      <c r="G27" s="31">
        <v>1</v>
      </c>
      <c r="H27" s="215">
        <v>8100</v>
      </c>
      <c r="I27" s="25"/>
      <c r="J27" s="25"/>
      <c r="K27" s="25"/>
      <c r="L27" s="25"/>
      <c r="M27" s="25"/>
      <c r="N27" s="25"/>
      <c r="O27" s="31">
        <f t="shared" ref="O27:P31" si="6">G27+I27+K27+M27</f>
        <v>1</v>
      </c>
      <c r="P27" s="27">
        <f t="shared" si="6"/>
        <v>8100</v>
      </c>
      <c r="Q27" s="189">
        <f>P27-приказ!P24</f>
        <v>0</v>
      </c>
    </row>
    <row r="28" spans="1:17" ht="75" x14ac:dyDescent="0.25">
      <c r="A28" s="224">
        <v>3</v>
      </c>
      <c r="B28" s="534"/>
      <c r="C28" s="227" t="s">
        <v>135</v>
      </c>
      <c r="D28" s="231" t="s">
        <v>111</v>
      </c>
      <c r="E28" s="40"/>
      <c r="F28" s="40"/>
      <c r="G28" s="31">
        <v>1</v>
      </c>
      <c r="H28" s="215">
        <v>5000</v>
      </c>
      <c r="I28" s="25"/>
      <c r="J28" s="25"/>
      <c r="K28" s="25"/>
      <c r="L28" s="25"/>
      <c r="M28" s="25"/>
      <c r="N28" s="25"/>
      <c r="O28" s="31">
        <f t="shared" si="6"/>
        <v>1</v>
      </c>
      <c r="P28" s="27">
        <f t="shared" si="6"/>
        <v>5000</v>
      </c>
      <c r="Q28" s="189">
        <f>P28-приказ!P25</f>
        <v>0</v>
      </c>
    </row>
    <row r="29" spans="1:17" ht="60" x14ac:dyDescent="0.25">
      <c r="A29" s="224">
        <v>4</v>
      </c>
      <c r="B29" s="534"/>
      <c r="C29" s="227" t="s">
        <v>136</v>
      </c>
      <c r="D29" s="59" t="s">
        <v>112</v>
      </c>
      <c r="E29" s="40"/>
      <c r="F29" s="40"/>
      <c r="G29" s="31">
        <v>1</v>
      </c>
      <c r="H29" s="215">
        <v>10000</v>
      </c>
      <c r="I29" s="25"/>
      <c r="J29" s="25"/>
      <c r="K29" s="25"/>
      <c r="L29" s="25"/>
      <c r="M29" s="25"/>
      <c r="N29" s="25"/>
      <c r="O29" s="31">
        <f t="shared" si="6"/>
        <v>1</v>
      </c>
      <c r="P29" s="27">
        <f t="shared" si="6"/>
        <v>10000</v>
      </c>
      <c r="Q29" s="189">
        <f>P29-приказ!P26</f>
        <v>0</v>
      </c>
    </row>
    <row r="30" spans="1:17" ht="89.25" customHeight="1" x14ac:dyDescent="0.25">
      <c r="A30" s="224">
        <v>5</v>
      </c>
      <c r="B30" s="534"/>
      <c r="C30" s="227" t="s">
        <v>96</v>
      </c>
      <c r="D30" s="59" t="s">
        <v>113</v>
      </c>
      <c r="E30" s="40"/>
      <c r="F30" s="40"/>
      <c r="G30" s="31">
        <v>1</v>
      </c>
      <c r="H30" s="215">
        <v>2700</v>
      </c>
      <c r="I30" s="25"/>
      <c r="J30" s="25"/>
      <c r="K30" s="25"/>
      <c r="L30" s="25"/>
      <c r="M30" s="25"/>
      <c r="N30" s="25"/>
      <c r="O30" s="31">
        <f t="shared" si="6"/>
        <v>1</v>
      </c>
      <c r="P30" s="27">
        <f t="shared" si="6"/>
        <v>2700</v>
      </c>
      <c r="Q30" s="189">
        <f>P30-приказ!P27</f>
        <v>0</v>
      </c>
    </row>
    <row r="31" spans="1:17" ht="82.5" customHeight="1" x14ac:dyDescent="0.25">
      <c r="A31" s="224">
        <v>6</v>
      </c>
      <c r="B31" s="534"/>
      <c r="C31" s="227" t="s">
        <v>96</v>
      </c>
      <c r="D31" s="59" t="s">
        <v>114</v>
      </c>
      <c r="E31" s="40"/>
      <c r="F31" s="40"/>
      <c r="G31" s="31">
        <v>1</v>
      </c>
      <c r="H31" s="215">
        <v>2700</v>
      </c>
      <c r="I31" s="25"/>
      <c r="J31" s="25"/>
      <c r="K31" s="25"/>
      <c r="L31" s="25"/>
      <c r="M31" s="25"/>
      <c r="N31" s="25"/>
      <c r="O31" s="31">
        <f t="shared" si="6"/>
        <v>1</v>
      </c>
      <c r="P31" s="27">
        <f t="shared" si="6"/>
        <v>2700</v>
      </c>
      <c r="Q31" s="189">
        <f>P31-приказ!P28</f>
        <v>0</v>
      </c>
    </row>
    <row r="32" spans="1:17" x14ac:dyDescent="0.25">
      <c r="A32" s="224"/>
      <c r="B32" s="543" t="s">
        <v>15</v>
      </c>
      <c r="C32" s="543"/>
      <c r="D32" s="543"/>
      <c r="E32" s="229"/>
      <c r="F32" s="229"/>
      <c r="G32" s="39">
        <f>SUM(G26:G31)</f>
        <v>6</v>
      </c>
      <c r="H32" s="207">
        <f>SUM(H26:H31)</f>
        <v>41400</v>
      </c>
      <c r="I32" s="5"/>
      <c r="J32" s="5"/>
      <c r="K32" s="5"/>
      <c r="L32" s="5"/>
      <c r="M32" s="5"/>
      <c r="N32" s="5"/>
      <c r="O32" s="39">
        <f>SUM(O26:O31)</f>
        <v>6</v>
      </c>
      <c r="P32" s="207">
        <f>SUM(P26:P31)</f>
        <v>41400</v>
      </c>
      <c r="Q32" s="189">
        <f>P32-приказ!P29</f>
        <v>0</v>
      </c>
    </row>
    <row r="33" spans="1:17" ht="25.5" customHeight="1" x14ac:dyDescent="0.25">
      <c r="A33" s="42">
        <v>10</v>
      </c>
      <c r="B33" s="543" t="s">
        <v>17</v>
      </c>
      <c r="C33" s="543"/>
      <c r="D33" s="543"/>
      <c r="E33" s="229"/>
      <c r="F33" s="229"/>
      <c r="G33" s="39">
        <f>G15+G25+G32</f>
        <v>22</v>
      </c>
      <c r="H33" s="207">
        <f>H15+H25+H32</f>
        <v>143600</v>
      </c>
      <c r="I33" s="39">
        <f t="shared" ref="I33:P33" si="7">I15+I25+I32</f>
        <v>0</v>
      </c>
      <c r="J33" s="29">
        <f t="shared" si="7"/>
        <v>0</v>
      </c>
      <c r="K33" s="39">
        <f t="shared" si="7"/>
        <v>0</v>
      </c>
      <c r="L33" s="29">
        <f t="shared" si="7"/>
        <v>0</v>
      </c>
      <c r="M33" s="39">
        <f t="shared" si="7"/>
        <v>0</v>
      </c>
      <c r="N33" s="29">
        <f t="shared" si="7"/>
        <v>0</v>
      </c>
      <c r="O33" s="39">
        <f t="shared" si="7"/>
        <v>27</v>
      </c>
      <c r="P33" s="207">
        <f t="shared" si="7"/>
        <v>174850</v>
      </c>
      <c r="Q33" s="189">
        <f>P33-приказ!P30</f>
        <v>31250</v>
      </c>
    </row>
    <row r="34" spans="1:17" ht="23.25" customHeight="1" x14ac:dyDescent="0.25">
      <c r="A34" s="44"/>
      <c r="B34" s="15" t="s">
        <v>39</v>
      </c>
      <c r="C34" s="45"/>
      <c r="D34" s="45"/>
      <c r="E34" s="45"/>
      <c r="F34" s="45"/>
      <c r="G34" s="17"/>
      <c r="H34" s="209"/>
      <c r="I34" s="17"/>
      <c r="J34" s="17"/>
      <c r="K34" s="17"/>
      <c r="L34" s="17"/>
      <c r="M34" s="17"/>
      <c r="N34" s="17"/>
      <c r="O34" s="46"/>
      <c r="P34" s="206"/>
      <c r="Q34" s="43"/>
    </row>
    <row r="35" spans="1:17" ht="73.5" customHeight="1" x14ac:dyDescent="0.25">
      <c r="A35" s="42" t="s">
        <v>18</v>
      </c>
      <c r="B35" s="20" t="s">
        <v>1</v>
      </c>
      <c r="C35" s="142" t="s">
        <v>19</v>
      </c>
      <c r="D35" s="142" t="s">
        <v>20</v>
      </c>
      <c r="E35" s="21" t="s">
        <v>92</v>
      </c>
      <c r="F35" s="21" t="s">
        <v>93</v>
      </c>
      <c r="G35" s="47" t="s">
        <v>21</v>
      </c>
      <c r="H35" s="61" t="s">
        <v>86</v>
      </c>
      <c r="I35" s="47" t="s">
        <v>22</v>
      </c>
      <c r="J35" s="47" t="s">
        <v>87</v>
      </c>
      <c r="K35" s="47" t="s">
        <v>23</v>
      </c>
      <c r="L35" s="47" t="s">
        <v>88</v>
      </c>
      <c r="M35" s="47" t="s">
        <v>24</v>
      </c>
      <c r="N35" s="47" t="s">
        <v>89</v>
      </c>
      <c r="O35" s="47" t="s">
        <v>90</v>
      </c>
      <c r="P35" s="207" t="s">
        <v>84</v>
      </c>
    </row>
    <row r="36" spans="1:17" x14ac:dyDescent="0.25">
      <c r="A36" s="536">
        <v>1</v>
      </c>
      <c r="B36" s="545" t="s">
        <v>16</v>
      </c>
      <c r="C36" s="545" t="s">
        <v>25</v>
      </c>
      <c r="D36" s="51" t="s">
        <v>26</v>
      </c>
      <c r="E36" s="51"/>
      <c r="F36" s="51"/>
      <c r="G36" s="38">
        <v>1</v>
      </c>
      <c r="H36" s="91">
        <v>356400</v>
      </c>
      <c r="I36" s="47"/>
      <c r="J36" s="47"/>
      <c r="K36" s="47"/>
      <c r="L36" s="52"/>
      <c r="M36" s="47"/>
      <c r="N36" s="52"/>
      <c r="O36" s="26">
        <f>G36+I36+K36+M36</f>
        <v>1</v>
      </c>
      <c r="P36" s="27">
        <f>H36+J36+L36+N36</f>
        <v>356400</v>
      </c>
      <c r="Q36" s="189" t="s">
        <v>252</v>
      </c>
    </row>
    <row r="37" spans="1:17" x14ac:dyDescent="0.25">
      <c r="A37" s="537"/>
      <c r="B37" s="546"/>
      <c r="C37" s="546"/>
      <c r="D37" s="142" t="s">
        <v>27</v>
      </c>
      <c r="E37" s="42"/>
      <c r="F37" s="42"/>
      <c r="G37" s="55">
        <f>G36</f>
        <v>1</v>
      </c>
      <c r="H37" s="61">
        <f>H36</f>
        <v>356400</v>
      </c>
      <c r="I37" s="55">
        <f t="shared" ref="I37:P37" si="8">SUM(I36:I36)</f>
        <v>0</v>
      </c>
      <c r="J37" s="55">
        <f t="shared" si="8"/>
        <v>0</v>
      </c>
      <c r="K37" s="55">
        <f t="shared" si="8"/>
        <v>0</v>
      </c>
      <c r="L37" s="55">
        <f t="shared" si="8"/>
        <v>0</v>
      </c>
      <c r="M37" s="55">
        <f t="shared" si="8"/>
        <v>0</v>
      </c>
      <c r="N37" s="55">
        <f t="shared" si="8"/>
        <v>0</v>
      </c>
      <c r="O37" s="55">
        <f t="shared" si="8"/>
        <v>1</v>
      </c>
      <c r="P37" s="61">
        <f t="shared" si="8"/>
        <v>356400</v>
      </c>
      <c r="Q37" s="189">
        <f>P37-приказ!P34</f>
        <v>0</v>
      </c>
    </row>
    <row r="38" spans="1:17" ht="45" x14ac:dyDescent="0.25">
      <c r="A38" s="536">
        <v>2</v>
      </c>
      <c r="B38" s="545" t="s">
        <v>28</v>
      </c>
      <c r="C38" s="545" t="s">
        <v>25</v>
      </c>
      <c r="D38" s="220" t="s">
        <v>42</v>
      </c>
      <c r="E38" s="220"/>
      <c r="F38" s="220"/>
      <c r="G38" s="57">
        <v>1</v>
      </c>
      <c r="H38" s="91">
        <v>3540000</v>
      </c>
      <c r="I38" s="57"/>
      <c r="J38" s="58"/>
      <c r="K38" s="47"/>
      <c r="L38" s="47"/>
      <c r="M38" s="47"/>
      <c r="N38" s="47"/>
      <c r="O38" s="26">
        <f t="shared" ref="O38:P38" si="9">G38+I38+K38+M38</f>
        <v>1</v>
      </c>
      <c r="P38" s="27">
        <f t="shared" si="9"/>
        <v>3540000</v>
      </c>
      <c r="Q38" s="189">
        <f>P38-приказ!P35</f>
        <v>1333</v>
      </c>
    </row>
    <row r="39" spans="1:17" ht="18.75" customHeight="1" x14ac:dyDescent="0.25">
      <c r="A39" s="537"/>
      <c r="B39" s="546"/>
      <c r="C39" s="546"/>
      <c r="D39" s="185" t="s">
        <v>27</v>
      </c>
      <c r="E39" s="60"/>
      <c r="F39" s="60"/>
      <c r="G39" s="55">
        <f>G38</f>
        <v>1</v>
      </c>
      <c r="H39" s="61">
        <f>H38</f>
        <v>3540000</v>
      </c>
      <c r="I39" s="55">
        <f t="shared" ref="I39:P39" si="10">SUM(I38:I38)</f>
        <v>0</v>
      </c>
      <c r="J39" s="55">
        <f t="shared" si="10"/>
        <v>0</v>
      </c>
      <c r="K39" s="55">
        <f t="shared" si="10"/>
        <v>0</v>
      </c>
      <c r="L39" s="55">
        <f t="shared" si="10"/>
        <v>0</v>
      </c>
      <c r="M39" s="55">
        <f t="shared" si="10"/>
        <v>0</v>
      </c>
      <c r="N39" s="55">
        <f t="shared" si="10"/>
        <v>0</v>
      </c>
      <c r="O39" s="55">
        <f t="shared" si="10"/>
        <v>1</v>
      </c>
      <c r="P39" s="61">
        <f t="shared" si="10"/>
        <v>3540000</v>
      </c>
      <c r="Q39" s="189">
        <f>P39-приказ!P36</f>
        <v>1333</v>
      </c>
    </row>
    <row r="40" spans="1:17" ht="45" x14ac:dyDescent="0.25">
      <c r="A40" s="542">
        <v>3</v>
      </c>
      <c r="B40" s="544" t="s">
        <v>94</v>
      </c>
      <c r="C40" s="547" t="s">
        <v>91</v>
      </c>
      <c r="D40" s="188" t="s">
        <v>63</v>
      </c>
      <c r="E40" s="62"/>
      <c r="F40" s="62"/>
      <c r="G40" s="26">
        <v>1</v>
      </c>
      <c r="H40" s="27">
        <v>2000000</v>
      </c>
      <c r="I40" s="47"/>
      <c r="J40" s="47"/>
      <c r="K40" s="47"/>
      <c r="L40" s="47"/>
      <c r="M40" s="47"/>
      <c r="N40" s="47"/>
      <c r="O40" s="26">
        <f t="shared" ref="O40:P40" si="11">G40+I40+K40+M40</f>
        <v>1</v>
      </c>
      <c r="P40" s="27">
        <f t="shared" si="11"/>
        <v>2000000</v>
      </c>
      <c r="Q40" s="189">
        <f>P40-приказ!P37</f>
        <v>0</v>
      </c>
    </row>
    <row r="41" spans="1:17" ht="21.75" customHeight="1" x14ac:dyDescent="0.25">
      <c r="A41" s="536"/>
      <c r="B41" s="545"/>
      <c r="C41" s="545"/>
      <c r="D41" s="186" t="s">
        <v>64</v>
      </c>
      <c r="E41" s="62"/>
      <c r="F41" s="62"/>
      <c r="G41" s="37">
        <v>2</v>
      </c>
      <c r="H41" s="91">
        <v>250000</v>
      </c>
      <c r="I41" s="37"/>
      <c r="J41" s="49"/>
      <c r="K41" s="37"/>
      <c r="L41" s="49"/>
      <c r="M41" s="37"/>
      <c r="N41" s="49"/>
      <c r="O41" s="26">
        <f>G41+I41+K41+M41</f>
        <v>2</v>
      </c>
      <c r="P41" s="27">
        <f>H41+J41+L41+N41</f>
        <v>250000</v>
      </c>
      <c r="Q41" s="189">
        <f>P41-приказ!P38</f>
        <v>3333</v>
      </c>
    </row>
    <row r="42" spans="1:17" x14ac:dyDescent="0.25">
      <c r="A42" s="537"/>
      <c r="B42" s="546"/>
      <c r="C42" s="546"/>
      <c r="D42" s="142" t="s">
        <v>27</v>
      </c>
      <c r="E42" s="42"/>
      <c r="F42" s="42"/>
      <c r="G42" s="55">
        <f>SUM(G40:G41)</f>
        <v>3</v>
      </c>
      <c r="H42" s="61">
        <f>SUM(H40:H41)</f>
        <v>2250000</v>
      </c>
      <c r="I42" s="55">
        <f t="shared" ref="I42:P42" si="12">SUM(I40:I41)</f>
        <v>0</v>
      </c>
      <c r="J42" s="56">
        <f t="shared" si="12"/>
        <v>0</v>
      </c>
      <c r="K42" s="55">
        <f t="shared" si="12"/>
        <v>0</v>
      </c>
      <c r="L42" s="56">
        <f t="shared" si="12"/>
        <v>0</v>
      </c>
      <c r="M42" s="55">
        <f t="shared" si="12"/>
        <v>0</v>
      </c>
      <c r="N42" s="56">
        <f t="shared" si="12"/>
        <v>0</v>
      </c>
      <c r="O42" s="55">
        <f t="shared" si="12"/>
        <v>3</v>
      </c>
      <c r="P42" s="61">
        <f t="shared" si="12"/>
        <v>2250000</v>
      </c>
      <c r="Q42" s="189">
        <f>P42-приказ!P39</f>
        <v>3333</v>
      </c>
    </row>
    <row r="43" spans="1:17" ht="29.25" customHeight="1" x14ac:dyDescent="0.25">
      <c r="A43" s="559">
        <v>4</v>
      </c>
      <c r="B43" s="564" t="s">
        <v>30</v>
      </c>
      <c r="C43" s="534" t="s">
        <v>25</v>
      </c>
      <c r="D43" s="220" t="s">
        <v>29</v>
      </c>
      <c r="E43" s="228"/>
      <c r="F43" s="228"/>
      <c r="G43" s="37">
        <v>10</v>
      </c>
      <c r="H43" s="91">
        <v>1050000</v>
      </c>
      <c r="I43" s="63"/>
      <c r="J43" s="63"/>
      <c r="K43" s="64"/>
      <c r="L43" s="65"/>
      <c r="M43" s="65"/>
      <c r="N43" s="65"/>
      <c r="O43" s="26">
        <f t="shared" ref="O43:P47" si="13">G43+I43+K43+M43</f>
        <v>10</v>
      </c>
      <c r="P43" s="27">
        <f t="shared" si="13"/>
        <v>1050000</v>
      </c>
      <c r="Q43" s="189">
        <f>P43-приказ!P40</f>
        <v>17340</v>
      </c>
    </row>
    <row r="44" spans="1:17" ht="33" customHeight="1" x14ac:dyDescent="0.25">
      <c r="A44" s="559"/>
      <c r="B44" s="564"/>
      <c r="C44" s="534"/>
      <c r="D44" s="142" t="s">
        <v>27</v>
      </c>
      <c r="E44" s="42"/>
      <c r="F44" s="42"/>
      <c r="G44" s="47">
        <f t="shared" ref="G44:P44" si="14">SUM(G43:G43)</f>
        <v>10</v>
      </c>
      <c r="H44" s="61">
        <f t="shared" si="14"/>
        <v>1050000</v>
      </c>
      <c r="I44" s="47">
        <f t="shared" si="14"/>
        <v>0</v>
      </c>
      <c r="J44" s="55">
        <f t="shared" si="14"/>
        <v>0</v>
      </c>
      <c r="K44" s="47">
        <f t="shared" si="14"/>
        <v>0</v>
      </c>
      <c r="L44" s="55">
        <f t="shared" si="14"/>
        <v>0</v>
      </c>
      <c r="M44" s="47">
        <f t="shared" si="14"/>
        <v>0</v>
      </c>
      <c r="N44" s="55">
        <f t="shared" si="14"/>
        <v>0</v>
      </c>
      <c r="O44" s="47">
        <f t="shared" si="14"/>
        <v>10</v>
      </c>
      <c r="P44" s="207">
        <f t="shared" si="14"/>
        <v>1050000</v>
      </c>
      <c r="Q44" s="189">
        <f>P44-приказ!P41</f>
        <v>17340</v>
      </c>
    </row>
    <row r="45" spans="1:17" x14ac:dyDescent="0.25">
      <c r="A45" s="542">
        <v>5</v>
      </c>
      <c r="B45" s="544" t="s">
        <v>12</v>
      </c>
      <c r="C45" s="544" t="s">
        <v>25</v>
      </c>
      <c r="D45" s="10" t="s">
        <v>66</v>
      </c>
      <c r="E45" s="118"/>
      <c r="F45" s="118"/>
      <c r="G45" s="71">
        <v>1</v>
      </c>
      <c r="H45" s="216">
        <v>245000</v>
      </c>
      <c r="I45" s="72"/>
      <c r="J45" s="73"/>
      <c r="K45" s="74"/>
      <c r="L45" s="73"/>
      <c r="M45" s="75"/>
      <c r="N45" s="75"/>
      <c r="O45" s="67">
        <f t="shared" ref="O45:P47" si="15">G45+I45+K45+M45</f>
        <v>1</v>
      </c>
      <c r="P45" s="98">
        <f t="shared" si="15"/>
        <v>245000</v>
      </c>
      <c r="Q45" s="189">
        <f>P45-приказ!P42</f>
        <v>0</v>
      </c>
    </row>
    <row r="46" spans="1:17" x14ac:dyDescent="0.25">
      <c r="A46" s="536"/>
      <c r="B46" s="545"/>
      <c r="C46" s="545"/>
      <c r="D46" s="10" t="s">
        <v>67</v>
      </c>
      <c r="E46" s="118"/>
      <c r="F46" s="118"/>
      <c r="G46" s="71">
        <v>1</v>
      </c>
      <c r="H46" s="216">
        <v>205200</v>
      </c>
      <c r="I46" s="72"/>
      <c r="J46" s="73"/>
      <c r="K46" s="74"/>
      <c r="L46" s="73"/>
      <c r="M46" s="75"/>
      <c r="N46" s="75"/>
      <c r="O46" s="67">
        <f t="shared" si="15"/>
        <v>1</v>
      </c>
      <c r="P46" s="98">
        <f t="shared" si="13"/>
        <v>205200</v>
      </c>
      <c r="Q46" s="189">
        <f>P46-приказ!P43</f>
        <v>0</v>
      </c>
    </row>
    <row r="47" spans="1:17" x14ac:dyDescent="0.25">
      <c r="A47" s="536"/>
      <c r="B47" s="545"/>
      <c r="C47" s="545"/>
      <c r="D47" s="6" t="s">
        <v>50</v>
      </c>
      <c r="E47" s="117"/>
      <c r="F47" s="117"/>
      <c r="G47" s="71">
        <v>1</v>
      </c>
      <c r="H47" s="216">
        <v>4680000</v>
      </c>
      <c r="I47" s="76"/>
      <c r="J47" s="77"/>
      <c r="K47" s="78"/>
      <c r="L47" s="77"/>
      <c r="M47" s="78"/>
      <c r="N47" s="7"/>
      <c r="O47" s="67">
        <f t="shared" si="15"/>
        <v>1</v>
      </c>
      <c r="P47" s="98">
        <f t="shared" si="13"/>
        <v>4680000</v>
      </c>
      <c r="Q47" s="189">
        <f>P47-приказ!P44</f>
        <v>0</v>
      </c>
    </row>
    <row r="48" spans="1:17" x14ac:dyDescent="0.25">
      <c r="A48" s="537"/>
      <c r="B48" s="546"/>
      <c r="C48" s="546"/>
      <c r="D48" s="142" t="s">
        <v>27</v>
      </c>
      <c r="E48" s="119"/>
      <c r="F48" s="119"/>
      <c r="G48" s="79">
        <f t="shared" ref="G48:P48" si="16">SUM(G45:G47)</f>
        <v>3</v>
      </c>
      <c r="H48" s="61">
        <f t="shared" si="16"/>
        <v>5130200</v>
      </c>
      <c r="I48" s="79">
        <f t="shared" si="16"/>
        <v>0</v>
      </c>
      <c r="J48" s="79">
        <f t="shared" si="16"/>
        <v>0</v>
      </c>
      <c r="K48" s="79">
        <f t="shared" si="16"/>
        <v>0</v>
      </c>
      <c r="L48" s="79">
        <f t="shared" si="16"/>
        <v>0</v>
      </c>
      <c r="M48" s="79">
        <f t="shared" si="16"/>
        <v>0</v>
      </c>
      <c r="N48" s="79">
        <f t="shared" si="16"/>
        <v>0</v>
      </c>
      <c r="O48" s="80">
        <f t="shared" si="16"/>
        <v>3</v>
      </c>
      <c r="P48" s="61">
        <f t="shared" si="16"/>
        <v>5130200</v>
      </c>
      <c r="Q48" s="189">
        <f>P48-приказ!P45</f>
        <v>0</v>
      </c>
    </row>
    <row r="49" spans="1:17" ht="33.75" customHeight="1" x14ac:dyDescent="0.25">
      <c r="A49" s="536">
        <v>7</v>
      </c>
      <c r="B49" s="532" t="s">
        <v>31</v>
      </c>
      <c r="C49" s="534" t="s">
        <v>25</v>
      </c>
      <c r="D49" s="59" t="s">
        <v>153</v>
      </c>
      <c r="E49" s="227"/>
      <c r="F49" s="227"/>
      <c r="G49" s="84">
        <v>1</v>
      </c>
      <c r="H49" s="217">
        <v>3500000</v>
      </c>
      <c r="I49" s="86"/>
      <c r="J49" s="86"/>
      <c r="K49" s="84"/>
      <c r="L49" s="57"/>
      <c r="M49" s="87"/>
      <c r="N49" s="87"/>
      <c r="O49" s="26">
        <f>G49+I49+K49+M49</f>
        <v>1</v>
      </c>
      <c r="P49" s="27">
        <f>H49+J49+L49+N49</f>
        <v>3500000</v>
      </c>
      <c r="Q49" s="189">
        <f>P49-приказ!P46</f>
        <v>0</v>
      </c>
    </row>
    <row r="50" spans="1:17" ht="15.75" customHeight="1" x14ac:dyDescent="0.25">
      <c r="A50" s="537"/>
      <c r="B50" s="533"/>
      <c r="C50" s="535"/>
      <c r="D50" s="142" t="s">
        <v>27</v>
      </c>
      <c r="E50" s="119"/>
      <c r="F50" s="119"/>
      <c r="G50" s="79">
        <f>SUM(G49:G49)</f>
        <v>1</v>
      </c>
      <c r="H50" s="61">
        <f t="shared" ref="H50:P50" si="17">SUM(H49:H49)</f>
        <v>3500000</v>
      </c>
      <c r="I50" s="79">
        <f t="shared" si="17"/>
        <v>0</v>
      </c>
      <c r="J50" s="79">
        <f t="shared" si="17"/>
        <v>0</v>
      </c>
      <c r="K50" s="79">
        <f t="shared" si="17"/>
        <v>0</v>
      </c>
      <c r="L50" s="79">
        <f t="shared" si="17"/>
        <v>0</v>
      </c>
      <c r="M50" s="79">
        <f t="shared" si="17"/>
        <v>0</v>
      </c>
      <c r="N50" s="79">
        <f t="shared" si="17"/>
        <v>0</v>
      </c>
      <c r="O50" s="79">
        <f t="shared" si="17"/>
        <v>1</v>
      </c>
      <c r="P50" s="61">
        <f t="shared" si="17"/>
        <v>3500000</v>
      </c>
      <c r="Q50" s="189">
        <f>P50-приказ!P47</f>
        <v>0</v>
      </c>
    </row>
    <row r="51" spans="1:17" x14ac:dyDescent="0.25">
      <c r="A51" s="536">
        <v>8</v>
      </c>
      <c r="B51" s="532" t="s">
        <v>144</v>
      </c>
      <c r="C51" s="534" t="s">
        <v>25</v>
      </c>
      <c r="D51" s="89" t="s">
        <v>54</v>
      </c>
      <c r="E51" s="123"/>
      <c r="F51" s="123"/>
      <c r="G51" s="84">
        <v>1</v>
      </c>
      <c r="H51" s="217">
        <v>220000</v>
      </c>
      <c r="I51" s="84"/>
      <c r="J51" s="32"/>
      <c r="K51" s="84"/>
      <c r="L51" s="35"/>
      <c r="M51" s="84"/>
      <c r="N51" s="35"/>
      <c r="O51" s="26">
        <f t="shared" ref="O51:P52" si="18">G51+I51+K51+M51</f>
        <v>1</v>
      </c>
      <c r="P51" s="27">
        <f t="shared" si="18"/>
        <v>220000</v>
      </c>
      <c r="Q51" s="189">
        <f>P51-приказ!P48</f>
        <v>2000</v>
      </c>
    </row>
    <row r="52" spans="1:17" x14ac:dyDescent="0.25">
      <c r="A52" s="536"/>
      <c r="B52" s="532"/>
      <c r="C52" s="534"/>
      <c r="D52" s="89" t="s">
        <v>55</v>
      </c>
      <c r="E52" s="123"/>
      <c r="F52" s="123"/>
      <c r="G52" s="84">
        <v>1</v>
      </c>
      <c r="H52" s="217">
        <v>180000</v>
      </c>
      <c r="I52" s="84"/>
      <c r="J52" s="32"/>
      <c r="K52" s="84"/>
      <c r="L52" s="35"/>
      <c r="M52" s="84"/>
      <c r="N52" s="35"/>
      <c r="O52" s="26">
        <f t="shared" si="18"/>
        <v>1</v>
      </c>
      <c r="P52" s="27">
        <f t="shared" si="18"/>
        <v>180000</v>
      </c>
      <c r="Q52" s="189">
        <f>P52-приказ!P49</f>
        <v>2000</v>
      </c>
    </row>
    <row r="53" spans="1:17" x14ac:dyDescent="0.25">
      <c r="A53" s="537"/>
      <c r="B53" s="533"/>
      <c r="C53" s="535"/>
      <c r="D53" s="142" t="s">
        <v>27</v>
      </c>
      <c r="E53" s="119"/>
      <c r="F53" s="119"/>
      <c r="G53" s="79">
        <f t="shared" ref="G53:P53" si="19">SUM(G51:G52)</f>
        <v>2</v>
      </c>
      <c r="H53" s="61">
        <f t="shared" si="19"/>
        <v>400000</v>
      </c>
      <c r="I53" s="79">
        <f t="shared" si="19"/>
        <v>0</v>
      </c>
      <c r="J53" s="56">
        <f t="shared" si="19"/>
        <v>0</v>
      </c>
      <c r="K53" s="79">
        <f t="shared" si="19"/>
        <v>0</v>
      </c>
      <c r="L53" s="56">
        <f t="shared" si="19"/>
        <v>0</v>
      </c>
      <c r="M53" s="79">
        <f t="shared" si="19"/>
        <v>0</v>
      </c>
      <c r="N53" s="56">
        <f t="shared" si="19"/>
        <v>0</v>
      </c>
      <c r="O53" s="79">
        <f t="shared" si="19"/>
        <v>2</v>
      </c>
      <c r="P53" s="61">
        <f t="shared" si="19"/>
        <v>400000</v>
      </c>
      <c r="Q53" s="189">
        <f>P53-приказ!P50</f>
        <v>4000</v>
      </c>
    </row>
    <row r="54" spans="1:17" ht="36.75" customHeight="1" x14ac:dyDescent="0.25">
      <c r="A54" s="536">
        <v>10</v>
      </c>
      <c r="B54" s="532" t="s">
        <v>32</v>
      </c>
      <c r="C54" s="534" t="s">
        <v>25</v>
      </c>
      <c r="D54" s="220" t="s">
        <v>58</v>
      </c>
      <c r="E54" s="227"/>
      <c r="F54" s="227"/>
      <c r="G54" s="84">
        <v>1</v>
      </c>
      <c r="H54" s="217">
        <f>6268825+5562.5</f>
        <v>6274387.5</v>
      </c>
      <c r="I54" s="84"/>
      <c r="J54" s="32"/>
      <c r="K54" s="84"/>
      <c r="L54" s="35"/>
      <c r="M54" s="87"/>
      <c r="N54" s="85"/>
      <c r="O54" s="26">
        <f>G54+I54+K54+M54</f>
        <v>1</v>
      </c>
      <c r="P54" s="27">
        <f>H54+J54+L54+N54</f>
        <v>6274387.5</v>
      </c>
      <c r="Q54" s="189">
        <f>P54-приказ!P51</f>
        <v>68387.5</v>
      </c>
    </row>
    <row r="55" spans="1:17" ht="30" x14ac:dyDescent="0.25">
      <c r="A55" s="536"/>
      <c r="B55" s="532"/>
      <c r="C55" s="534"/>
      <c r="D55" s="88" t="s">
        <v>148</v>
      </c>
      <c r="E55" s="84">
        <v>1</v>
      </c>
      <c r="F55" s="85">
        <v>212661.5</v>
      </c>
      <c r="G55" s="84"/>
      <c r="H55" s="217"/>
      <c r="I55" s="84"/>
      <c r="J55" s="32"/>
      <c r="K55" s="84"/>
      <c r="L55" s="35"/>
      <c r="M55" s="87"/>
      <c r="N55" s="85"/>
      <c r="O55" s="31">
        <f>G55+I55+K55+M55+E55</f>
        <v>1</v>
      </c>
      <c r="P55" s="27">
        <f>H55+J55+L55+N55+F55</f>
        <v>212661.5</v>
      </c>
      <c r="Q55" s="189"/>
    </row>
    <row r="56" spans="1:17" x14ac:dyDescent="0.25">
      <c r="A56" s="537"/>
      <c r="B56" s="533"/>
      <c r="C56" s="535"/>
      <c r="D56" s="142" t="s">
        <v>27</v>
      </c>
      <c r="E56" s="79">
        <f>SUM(E54:E55)</f>
        <v>1</v>
      </c>
      <c r="F56" s="56">
        <f>SUM(F54:F55)</f>
        <v>212661.5</v>
      </c>
      <c r="G56" s="79">
        <f t="shared" ref="G56:N56" si="20">SUM(G54:G54)</f>
        <v>1</v>
      </c>
      <c r="H56" s="61">
        <f t="shared" si="20"/>
        <v>6274387.5</v>
      </c>
      <c r="I56" s="79">
        <f t="shared" si="20"/>
        <v>0</v>
      </c>
      <c r="J56" s="56">
        <f t="shared" si="20"/>
        <v>0</v>
      </c>
      <c r="K56" s="79">
        <f t="shared" si="20"/>
        <v>0</v>
      </c>
      <c r="L56" s="56">
        <f t="shared" si="20"/>
        <v>0</v>
      </c>
      <c r="M56" s="80">
        <f t="shared" si="20"/>
        <v>0</v>
      </c>
      <c r="N56" s="56">
        <f t="shared" si="20"/>
        <v>0</v>
      </c>
      <c r="O56" s="47">
        <f>SUM(O54:O55)</f>
        <v>2</v>
      </c>
      <c r="P56" s="61">
        <f>SUM(P54:P55)</f>
        <v>6487049</v>
      </c>
      <c r="Q56" s="189">
        <f>P56-приказ!P52</f>
        <v>281049</v>
      </c>
    </row>
    <row r="57" spans="1:17" ht="24" customHeight="1" x14ac:dyDescent="0.25">
      <c r="A57" s="542">
        <v>11</v>
      </c>
      <c r="B57" s="561" t="s">
        <v>59</v>
      </c>
      <c r="C57" s="534" t="s">
        <v>25</v>
      </c>
      <c r="D57" s="59" t="s">
        <v>138</v>
      </c>
      <c r="E57" s="63"/>
      <c r="F57" s="63"/>
      <c r="G57" s="37">
        <v>3</v>
      </c>
      <c r="H57" s="91">
        <f>100300*G57</f>
        <v>300900</v>
      </c>
      <c r="I57" s="79"/>
      <c r="J57" s="56"/>
      <c r="K57" s="79"/>
      <c r="L57" s="56"/>
      <c r="M57" s="80"/>
      <c r="N57" s="56"/>
      <c r="O57" s="26">
        <f>G57+I57+K57+M57</f>
        <v>3</v>
      </c>
      <c r="P57" s="27">
        <f>H57+J57+L57+N57</f>
        <v>300900</v>
      </c>
      <c r="Q57" s="189">
        <f>P57-приказ!P53</f>
        <v>0</v>
      </c>
    </row>
    <row r="58" spans="1:17" ht="21.75" customHeight="1" x14ac:dyDescent="0.25">
      <c r="A58" s="531"/>
      <c r="B58" s="562"/>
      <c r="C58" s="535"/>
      <c r="D58" s="187" t="s">
        <v>27</v>
      </c>
      <c r="E58" s="92"/>
      <c r="F58" s="92"/>
      <c r="G58" s="47">
        <f t="shared" ref="G58:H58" si="21">SUM(G57:G57)</f>
        <v>3</v>
      </c>
      <c r="H58" s="61">
        <f t="shared" si="21"/>
        <v>300900</v>
      </c>
      <c r="I58" s="79"/>
      <c r="J58" s="56"/>
      <c r="K58" s="79"/>
      <c r="L58" s="56"/>
      <c r="M58" s="80"/>
      <c r="N58" s="56"/>
      <c r="O58" s="47">
        <f>SUM(O57)</f>
        <v>3</v>
      </c>
      <c r="P58" s="61">
        <f>SUM(P57)</f>
        <v>300900</v>
      </c>
      <c r="Q58" s="189">
        <f>P58-приказ!P54</f>
        <v>0</v>
      </c>
    </row>
    <row r="59" spans="1:17" ht="37.5" customHeight="1" x14ac:dyDescent="0.25">
      <c r="A59" s="542">
        <v>13</v>
      </c>
      <c r="B59" s="561" t="s">
        <v>61</v>
      </c>
      <c r="C59" s="534" t="s">
        <v>25</v>
      </c>
      <c r="D59" s="59" t="s">
        <v>152</v>
      </c>
      <c r="E59" s="220"/>
      <c r="F59" s="220"/>
      <c r="G59" s="37">
        <v>1</v>
      </c>
      <c r="H59" s="91">
        <v>3300000</v>
      </c>
      <c r="I59" s="37"/>
      <c r="J59" s="91"/>
      <c r="K59" s="37"/>
      <c r="L59" s="68"/>
      <c r="M59" s="65"/>
      <c r="N59" s="65"/>
      <c r="O59" s="97">
        <f>G59+I59+K59+M59</f>
        <v>1</v>
      </c>
      <c r="P59" s="98">
        <f>H59+J59+L59+N59</f>
        <v>3300000</v>
      </c>
      <c r="Q59" s="189">
        <f>P59-приказ!P55</f>
        <v>1600</v>
      </c>
    </row>
    <row r="60" spans="1:17" ht="15.75" customHeight="1" x14ac:dyDescent="0.25">
      <c r="A60" s="531"/>
      <c r="B60" s="562"/>
      <c r="C60" s="535"/>
      <c r="D60" s="187" t="s">
        <v>27</v>
      </c>
      <c r="E60" s="92"/>
      <c r="F60" s="92"/>
      <c r="G60" s="47">
        <f t="shared" ref="G60:P60" si="22">SUM(G59:G59)</f>
        <v>1</v>
      </c>
      <c r="H60" s="61">
        <f t="shared" si="22"/>
        <v>3300000</v>
      </c>
      <c r="I60" s="95">
        <f t="shared" si="22"/>
        <v>0</v>
      </c>
      <c r="J60" s="96">
        <f t="shared" si="22"/>
        <v>0</v>
      </c>
      <c r="K60" s="95">
        <f t="shared" si="22"/>
        <v>0</v>
      </c>
      <c r="L60" s="96">
        <f t="shared" si="22"/>
        <v>0</v>
      </c>
      <c r="M60" s="47">
        <f t="shared" si="22"/>
        <v>0</v>
      </c>
      <c r="N60" s="56">
        <f t="shared" si="22"/>
        <v>0</v>
      </c>
      <c r="O60" s="47">
        <f t="shared" si="22"/>
        <v>1</v>
      </c>
      <c r="P60" s="61">
        <f t="shared" si="22"/>
        <v>3300000</v>
      </c>
      <c r="Q60" s="189">
        <f>P60-приказ!P56</f>
        <v>1600</v>
      </c>
    </row>
    <row r="61" spans="1:17" ht="23.25" customHeight="1" x14ac:dyDescent="0.25">
      <c r="A61" s="100"/>
      <c r="B61" s="568" t="s">
        <v>33</v>
      </c>
      <c r="C61" s="569"/>
      <c r="D61" s="570"/>
      <c r="E61" s="221"/>
      <c r="F61" s="221"/>
      <c r="G61" s="55">
        <f t="shared" ref="G61:P61" si="23">G37+G39+G42+G44+G48+G50+G53+G56+G60+G58</f>
        <v>26</v>
      </c>
      <c r="H61" s="61">
        <f t="shared" si="23"/>
        <v>26101887.5</v>
      </c>
      <c r="I61" s="55">
        <f t="shared" si="23"/>
        <v>0</v>
      </c>
      <c r="J61" s="55">
        <f t="shared" si="23"/>
        <v>0</v>
      </c>
      <c r="K61" s="55">
        <f t="shared" si="23"/>
        <v>0</v>
      </c>
      <c r="L61" s="55">
        <f t="shared" si="23"/>
        <v>0</v>
      </c>
      <c r="M61" s="55">
        <f t="shared" si="23"/>
        <v>0</v>
      </c>
      <c r="N61" s="55">
        <f t="shared" si="23"/>
        <v>0</v>
      </c>
      <c r="O61" s="55">
        <f t="shared" si="23"/>
        <v>27</v>
      </c>
      <c r="P61" s="61">
        <f t="shared" si="23"/>
        <v>26314549</v>
      </c>
      <c r="Q61" s="189">
        <f>P61-приказ!P57</f>
        <v>308655</v>
      </c>
    </row>
    <row r="62" spans="1:17" ht="21" customHeight="1" x14ac:dyDescent="0.25">
      <c r="A62" s="101"/>
      <c r="B62" s="102" t="s">
        <v>62</v>
      </c>
      <c r="C62" s="143"/>
      <c r="D62" s="143"/>
      <c r="E62" s="103"/>
      <c r="F62" s="103"/>
      <c r="G62" s="104"/>
      <c r="H62" s="218"/>
      <c r="I62" s="104"/>
      <c r="J62" s="104"/>
      <c r="K62" s="104"/>
      <c r="L62" s="104"/>
      <c r="M62" s="104"/>
      <c r="N62" s="104"/>
      <c r="O62" s="104"/>
      <c r="P62" s="208"/>
      <c r="Q62" s="189">
        <f>P62-приказ!P58</f>
        <v>0</v>
      </c>
    </row>
    <row r="63" spans="1:17" ht="57" customHeight="1" x14ac:dyDescent="0.25">
      <c r="A63" s="42" t="s">
        <v>18</v>
      </c>
      <c r="B63" s="20" t="s">
        <v>1</v>
      </c>
      <c r="C63" s="142" t="s">
        <v>19</v>
      </c>
      <c r="D63" s="142" t="s">
        <v>34</v>
      </c>
      <c r="E63" s="21" t="s">
        <v>92</v>
      </c>
      <c r="F63" s="21" t="s">
        <v>93</v>
      </c>
      <c r="G63" s="47" t="s">
        <v>21</v>
      </c>
      <c r="H63" s="61" t="s">
        <v>86</v>
      </c>
      <c r="I63" s="47" t="s">
        <v>22</v>
      </c>
      <c r="J63" s="47" t="s">
        <v>87</v>
      </c>
      <c r="K63" s="47" t="s">
        <v>23</v>
      </c>
      <c r="L63" s="47" t="s">
        <v>88</v>
      </c>
      <c r="M63" s="47" t="s">
        <v>24</v>
      </c>
      <c r="N63" s="47" t="s">
        <v>89</v>
      </c>
      <c r="O63" s="47" t="s">
        <v>90</v>
      </c>
      <c r="P63" s="207" t="s">
        <v>84</v>
      </c>
      <c r="Q63" s="189"/>
    </row>
    <row r="64" spans="1:17" ht="39" customHeight="1" x14ac:dyDescent="0.25">
      <c r="A64" s="559">
        <v>1</v>
      </c>
      <c r="B64" s="534" t="s">
        <v>12</v>
      </c>
      <c r="C64" s="534" t="s">
        <v>35</v>
      </c>
      <c r="D64" s="188" t="s">
        <v>68</v>
      </c>
      <c r="E64" s="225"/>
      <c r="F64" s="225"/>
      <c r="G64" s="57">
        <v>1</v>
      </c>
      <c r="H64" s="144">
        <v>1936667</v>
      </c>
      <c r="I64" s="55"/>
      <c r="J64" s="55"/>
      <c r="K64" s="55"/>
      <c r="L64" s="55"/>
      <c r="M64" s="55"/>
      <c r="N64" s="55"/>
      <c r="O64" s="26">
        <f>G64+I64+K64+M64</f>
        <v>1</v>
      </c>
      <c r="P64" s="27">
        <f>H64+J64+L64+N64</f>
        <v>1936667</v>
      </c>
      <c r="Q64" s="189">
        <f>P64-приказ!P60</f>
        <v>0</v>
      </c>
    </row>
    <row r="65" spans="1:17" ht="39" customHeight="1" x14ac:dyDescent="0.25">
      <c r="A65" s="559"/>
      <c r="B65" s="534"/>
      <c r="C65" s="534"/>
      <c r="D65" s="232" t="s">
        <v>149</v>
      </c>
      <c r="E65" s="205">
        <v>1</v>
      </c>
      <c r="F65" s="144">
        <v>439718.24</v>
      </c>
      <c r="G65" s="57"/>
      <c r="H65" s="107"/>
      <c r="I65" s="55"/>
      <c r="J65" s="55"/>
      <c r="K65" s="55"/>
      <c r="L65" s="55"/>
      <c r="M65" s="55"/>
      <c r="N65" s="55"/>
      <c r="O65" s="31">
        <f>G65+I65+K65+M65+E65</f>
        <v>1</v>
      </c>
      <c r="P65" s="27">
        <f>H65+J65+L65+N65+F65</f>
        <v>439718.24</v>
      </c>
      <c r="Q65" s="189"/>
    </row>
    <row r="66" spans="1:17" x14ac:dyDescent="0.25">
      <c r="A66" s="559"/>
      <c r="B66" s="534"/>
      <c r="C66" s="534"/>
      <c r="D66" s="142" t="s">
        <v>27</v>
      </c>
      <c r="E66" s="42"/>
      <c r="F66" s="42"/>
      <c r="G66" s="55">
        <f>SUM(G64:G64)</f>
        <v>1</v>
      </c>
      <c r="H66" s="61">
        <f>SUM(H64:H64)</f>
        <v>1936667</v>
      </c>
      <c r="I66" s="55">
        <f t="shared" ref="I66:N66" si="24">SUM(I64:I64)</f>
        <v>0</v>
      </c>
      <c r="J66" s="61">
        <f t="shared" si="24"/>
        <v>0</v>
      </c>
      <c r="K66" s="55">
        <f t="shared" si="24"/>
        <v>0</v>
      </c>
      <c r="L66" s="61">
        <f t="shared" si="24"/>
        <v>0</v>
      </c>
      <c r="M66" s="55">
        <f t="shared" si="24"/>
        <v>0</v>
      </c>
      <c r="N66" s="61">
        <f t="shared" si="24"/>
        <v>0</v>
      </c>
      <c r="O66" s="55">
        <f>SUM(O64:O65)</f>
        <v>2</v>
      </c>
      <c r="P66" s="61">
        <f>SUM(P64:P65)</f>
        <v>2376385.2400000002</v>
      </c>
      <c r="Q66" s="189">
        <f>P66-приказ!P61</f>
        <v>439718.24000000022</v>
      </c>
    </row>
    <row r="67" spans="1:17" ht="37.5" customHeight="1" x14ac:dyDescent="0.25">
      <c r="A67" s="559">
        <v>2</v>
      </c>
      <c r="B67" s="534" t="s">
        <v>94</v>
      </c>
      <c r="C67" s="534" t="s">
        <v>35</v>
      </c>
      <c r="D67" s="188" t="s">
        <v>137</v>
      </c>
      <c r="E67" s="225"/>
      <c r="F67" s="225"/>
      <c r="G67" s="57">
        <v>1</v>
      </c>
      <c r="H67" s="144">
        <v>151173</v>
      </c>
      <c r="I67" s="55"/>
      <c r="J67" s="55"/>
      <c r="K67" s="55"/>
      <c r="L67" s="55"/>
      <c r="M67" s="55"/>
      <c r="N67" s="55"/>
      <c r="O67" s="26">
        <f>G67+I67+K67+M67</f>
        <v>1</v>
      </c>
      <c r="P67" s="27">
        <f>H67+J67+L67+N67</f>
        <v>151173</v>
      </c>
      <c r="Q67" s="189">
        <f>P67-приказ!P62</f>
        <v>0</v>
      </c>
    </row>
    <row r="68" spans="1:17" x14ac:dyDescent="0.25">
      <c r="A68" s="559"/>
      <c r="B68" s="534"/>
      <c r="C68" s="534"/>
      <c r="D68" s="142" t="s">
        <v>27</v>
      </c>
      <c r="E68" s="42"/>
      <c r="F68" s="42"/>
      <c r="G68" s="55">
        <f>SUM(G67:G67)</f>
        <v>1</v>
      </c>
      <c r="H68" s="61">
        <f>SUM(H67:H67)</f>
        <v>151173</v>
      </c>
      <c r="I68" s="55">
        <f t="shared" ref="I68:N68" si="25">SUM(I67:I67)</f>
        <v>0</v>
      </c>
      <c r="J68" s="61">
        <f t="shared" si="25"/>
        <v>0</v>
      </c>
      <c r="K68" s="55">
        <f t="shared" si="25"/>
        <v>0</v>
      </c>
      <c r="L68" s="61">
        <f t="shared" si="25"/>
        <v>0</v>
      </c>
      <c r="M68" s="55">
        <f t="shared" si="25"/>
        <v>0</v>
      </c>
      <c r="N68" s="61">
        <f t="shared" si="25"/>
        <v>0</v>
      </c>
      <c r="O68" s="55">
        <f>SUM(O67:O67)</f>
        <v>1</v>
      </c>
      <c r="P68" s="61">
        <f>SUM(P67:P67)</f>
        <v>151173</v>
      </c>
      <c r="Q68" s="189">
        <f>P68-приказ!P63</f>
        <v>0</v>
      </c>
    </row>
    <row r="69" spans="1:17" ht="15.75" customHeight="1" x14ac:dyDescent="0.25">
      <c r="A69" s="100"/>
      <c r="B69" s="568" t="s">
        <v>36</v>
      </c>
      <c r="C69" s="569"/>
      <c r="D69" s="570"/>
      <c r="E69" s="221"/>
      <c r="F69" s="221"/>
      <c r="G69" s="55">
        <f>G66+G68</f>
        <v>2</v>
      </c>
      <c r="H69" s="61">
        <f>H66+H68</f>
        <v>2087840</v>
      </c>
      <c r="I69" s="55">
        <f t="shared" ref="I69:O69" si="26">I66+I68</f>
        <v>0</v>
      </c>
      <c r="J69" s="61">
        <f t="shared" si="26"/>
        <v>0</v>
      </c>
      <c r="K69" s="55">
        <f t="shared" si="26"/>
        <v>0</v>
      </c>
      <c r="L69" s="61">
        <f t="shared" si="26"/>
        <v>0</v>
      </c>
      <c r="M69" s="55">
        <f t="shared" si="26"/>
        <v>0</v>
      </c>
      <c r="N69" s="61">
        <f t="shared" si="26"/>
        <v>0</v>
      </c>
      <c r="O69" s="55">
        <f t="shared" si="26"/>
        <v>3</v>
      </c>
      <c r="P69" s="61">
        <f>P66+P68</f>
        <v>2527558.2400000002</v>
      </c>
      <c r="Q69" s="189">
        <f>P69-приказ!P64</f>
        <v>439718.24000000022</v>
      </c>
    </row>
    <row r="70" spans="1:17" x14ac:dyDescent="0.25">
      <c r="A70" s="64"/>
      <c r="B70" s="571"/>
      <c r="C70" s="572"/>
      <c r="D70" s="573"/>
      <c r="E70" s="222"/>
      <c r="F70" s="222"/>
      <c r="G70" s="55"/>
      <c r="H70" s="61"/>
      <c r="I70" s="55"/>
      <c r="J70" s="61"/>
      <c r="K70" s="55"/>
      <c r="L70" s="61"/>
      <c r="M70" s="55"/>
      <c r="N70" s="61"/>
      <c r="O70" s="55"/>
      <c r="P70" s="61"/>
      <c r="Q70" s="189">
        <f>P70-приказ!P65</f>
        <v>0</v>
      </c>
    </row>
    <row r="71" spans="1:17" ht="18.75" customHeight="1" x14ac:dyDescent="0.25">
      <c r="A71" s="108"/>
      <c r="B71" s="565" t="s">
        <v>37</v>
      </c>
      <c r="C71" s="566"/>
      <c r="D71" s="567"/>
      <c r="E71" s="223"/>
      <c r="F71" s="223"/>
      <c r="G71" s="64"/>
      <c r="H71" s="61">
        <f>H61+H69+H33</f>
        <v>28333327.5</v>
      </c>
      <c r="I71" s="64"/>
      <c r="J71" s="61">
        <f>J61+J69+J33</f>
        <v>0</v>
      </c>
      <c r="K71" s="64"/>
      <c r="L71" s="61">
        <f>L61+L69+L33</f>
        <v>0</v>
      </c>
      <c r="M71" s="64"/>
      <c r="N71" s="61">
        <f>N61+N69+N33</f>
        <v>0</v>
      </c>
      <c r="O71" s="64"/>
      <c r="P71" s="61">
        <f>P61+P69+P33</f>
        <v>29016957.240000002</v>
      </c>
      <c r="Q71" s="189">
        <f>P71-приказ!P66</f>
        <v>779623.24000000209</v>
      </c>
    </row>
    <row r="72" spans="1:17" x14ac:dyDescent="0.25">
      <c r="H72" s="147"/>
      <c r="P72" s="181">
        <v>29016957.239999998</v>
      </c>
      <c r="Q72" s="189">
        <f>P72-приказ!P67</f>
        <v>0</v>
      </c>
    </row>
    <row r="73" spans="1:17" x14ac:dyDescent="0.25">
      <c r="H73" s="147"/>
      <c r="J73" s="109"/>
      <c r="N73" s="110"/>
      <c r="P73" s="181">
        <f>P72-P71</f>
        <v>0</v>
      </c>
      <c r="Q73" s="189"/>
    </row>
    <row r="74" spans="1:17" x14ac:dyDescent="0.25">
      <c r="D74" s="8"/>
      <c r="E74" s="8"/>
      <c r="F74" s="8"/>
      <c r="H74" s="148"/>
      <c r="J74" s="110"/>
      <c r="N74" s="110"/>
    </row>
    <row r="75" spans="1:17" x14ac:dyDescent="0.25">
      <c r="D75" s="8"/>
      <c r="E75" s="8"/>
      <c r="F75" s="8"/>
      <c r="H75" s="147"/>
      <c r="J75" s="14" t="s">
        <v>139</v>
      </c>
      <c r="L75" s="110"/>
      <c r="N75" s="111"/>
    </row>
    <row r="76" spans="1:17" x14ac:dyDescent="0.25">
      <c r="D76" s="8"/>
      <c r="E76" s="8"/>
      <c r="F76" s="8"/>
      <c r="H76" s="147"/>
      <c r="L76" s="110"/>
    </row>
    <row r="77" spans="1:17" x14ac:dyDescent="0.25">
      <c r="D77" s="8"/>
      <c r="E77" s="8"/>
      <c r="F77" s="8"/>
      <c r="G77" s="112"/>
      <c r="H77" s="147"/>
      <c r="L77" s="110"/>
      <c r="N77" s="110"/>
      <c r="P77" s="1">
        <v>42357020.119999997</v>
      </c>
    </row>
    <row r="78" spans="1:17" x14ac:dyDescent="0.25">
      <c r="D78" s="8"/>
      <c r="E78" s="8"/>
      <c r="F78" s="8"/>
      <c r="H78" s="147"/>
      <c r="L78" s="109"/>
      <c r="P78" s="1">
        <f>P77-P71</f>
        <v>13340062.879999995</v>
      </c>
    </row>
    <row r="79" spans="1:17" x14ac:dyDescent="0.25">
      <c r="E79" s="113"/>
      <c r="F79" s="113"/>
      <c r="L79" s="110"/>
    </row>
  </sheetData>
  <mergeCells count="49">
    <mergeCell ref="B71:D71"/>
    <mergeCell ref="A59:A60"/>
    <mergeCell ref="B59:B60"/>
    <mergeCell ref="C59:C60"/>
    <mergeCell ref="B61:D61"/>
    <mergeCell ref="A64:A66"/>
    <mergeCell ref="B64:B66"/>
    <mergeCell ref="C64:C66"/>
    <mergeCell ref="A67:A68"/>
    <mergeCell ref="B67:B68"/>
    <mergeCell ref="C67:C68"/>
    <mergeCell ref="B69:D69"/>
    <mergeCell ref="B70:D70"/>
    <mergeCell ref="A54:A56"/>
    <mergeCell ref="B54:B56"/>
    <mergeCell ref="C54:C56"/>
    <mergeCell ref="A57:A58"/>
    <mergeCell ref="B57:B58"/>
    <mergeCell ref="C57:C58"/>
    <mergeCell ref="A49:A50"/>
    <mergeCell ref="B49:B50"/>
    <mergeCell ref="C49:C50"/>
    <mergeCell ref="A51:A53"/>
    <mergeCell ref="B51:B53"/>
    <mergeCell ref="C51:C53"/>
    <mergeCell ref="A43:A44"/>
    <mergeCell ref="B43:B44"/>
    <mergeCell ref="C43:C44"/>
    <mergeCell ref="A45:A48"/>
    <mergeCell ref="B45:B48"/>
    <mergeCell ref="C45:C48"/>
    <mergeCell ref="A38:A39"/>
    <mergeCell ref="B38:B39"/>
    <mergeCell ref="C38:C39"/>
    <mergeCell ref="A40:A42"/>
    <mergeCell ref="B40:B42"/>
    <mergeCell ref="C40:C42"/>
    <mergeCell ref="B26:B31"/>
    <mergeCell ref="B32:D32"/>
    <mergeCell ref="B33:D33"/>
    <mergeCell ref="A36:A37"/>
    <mergeCell ref="B36:B37"/>
    <mergeCell ref="C36:C37"/>
    <mergeCell ref="B25:D25"/>
    <mergeCell ref="O1:P1"/>
    <mergeCell ref="B2:P2"/>
    <mergeCell ref="B5:B11"/>
    <mergeCell ref="B15:D15"/>
    <mergeCell ref="B16:B24"/>
  </mergeCells>
  <printOptions horizontalCentered="1"/>
  <pageMargins left="0.62992125984251968" right="0.23622047244094491" top="0.35433070866141736" bottom="0.35433070866141736" header="0" footer="0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14"/>
  <sheetViews>
    <sheetView zoomScale="80" zoomScaleNormal="80" workbookViewId="0">
      <pane ySplit="10" topLeftCell="A166" activePane="bottomLeft" state="frozen"/>
      <selection pane="bottomLeft" activeCell="B172" sqref="B172:B177"/>
    </sheetView>
  </sheetViews>
  <sheetFormatPr defaultRowHeight="15.75" x14ac:dyDescent="0.25"/>
  <cols>
    <col min="1" max="1" width="5" style="13" customWidth="1"/>
    <col min="2" max="2" width="26.140625" style="3" customWidth="1"/>
    <col min="3" max="3" width="20.42578125" style="113" customWidth="1"/>
    <col min="4" max="4" width="59.5703125" style="13" customWidth="1"/>
    <col min="5" max="5" width="10.42578125" style="13" customWidth="1"/>
    <col min="6" max="6" width="17.85546875" style="13" customWidth="1"/>
    <col min="7" max="7" width="11.85546875" style="14" customWidth="1"/>
    <col min="8" max="8" width="19.85546875" style="14" customWidth="1"/>
    <col min="9" max="9" width="10.28515625" style="343" customWidth="1"/>
    <col min="10" max="10" width="19.85546875" style="343" customWidth="1"/>
    <col min="11" max="11" width="10.85546875" style="14" hidden="1" customWidth="1"/>
    <col min="12" max="12" width="17.5703125" style="14" hidden="1" customWidth="1"/>
    <col min="13" max="13" width="11.42578125" style="14" hidden="1" customWidth="1"/>
    <col min="14" max="14" width="19.5703125" style="14" hidden="1" customWidth="1"/>
    <col min="15" max="15" width="12.140625" style="14" hidden="1" customWidth="1"/>
    <col min="16" max="16" width="19.42578125" style="2" hidden="1" customWidth="1"/>
    <col min="17" max="17" width="11.42578125" style="13" customWidth="1"/>
    <col min="18" max="18" width="13" style="13" customWidth="1"/>
    <col min="19" max="16384" width="9.140625" style="13"/>
  </cols>
  <sheetData>
    <row r="1" spans="1:16" ht="16.5" customHeight="1" x14ac:dyDescent="0.25">
      <c r="O1" s="538"/>
      <c r="P1" s="538"/>
    </row>
    <row r="2" spans="1:16" ht="21.75" customHeight="1" x14ac:dyDescent="0.3">
      <c r="B2" s="384" t="s">
        <v>81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</row>
    <row r="3" spans="1:16" ht="63.75" hidden="1" customHeight="1" x14ac:dyDescent="0.25">
      <c r="B3" s="583" t="s">
        <v>281</v>
      </c>
      <c r="C3" s="583"/>
      <c r="D3" s="583"/>
      <c r="E3" s="21" t="s">
        <v>92</v>
      </c>
      <c r="F3" s="21" t="s">
        <v>93</v>
      </c>
      <c r="G3" s="11" t="s">
        <v>276</v>
      </c>
      <c r="H3" s="12" t="s">
        <v>5</v>
      </c>
      <c r="I3" s="12" t="s">
        <v>277</v>
      </c>
      <c r="J3" s="12" t="s">
        <v>7</v>
      </c>
      <c r="K3" s="12" t="s">
        <v>278</v>
      </c>
      <c r="L3" s="11" t="s">
        <v>9</v>
      </c>
      <c r="M3" s="11" t="s">
        <v>279</v>
      </c>
      <c r="N3" s="12" t="s">
        <v>11</v>
      </c>
      <c r="O3" s="11" t="s">
        <v>280</v>
      </c>
      <c r="P3" s="11" t="s">
        <v>84</v>
      </c>
    </row>
    <row r="4" spans="1:16" ht="21.75" hidden="1" customHeight="1" x14ac:dyDescent="0.25">
      <c r="A4" s="13">
        <v>1</v>
      </c>
      <c r="B4" s="543" t="s">
        <v>17</v>
      </c>
      <c r="C4" s="543"/>
      <c r="D4" s="543"/>
      <c r="E4" s="39">
        <f>E93</f>
        <v>5</v>
      </c>
      <c r="F4" s="39">
        <f t="shared" ref="F4:P4" si="0">F93</f>
        <v>31250</v>
      </c>
      <c r="G4" s="39">
        <f t="shared" si="0"/>
        <v>28</v>
      </c>
      <c r="H4" s="39">
        <f t="shared" si="0"/>
        <v>233600</v>
      </c>
      <c r="I4" s="39">
        <f t="shared" si="0"/>
        <v>44</v>
      </c>
      <c r="J4" s="39">
        <f t="shared" si="0"/>
        <v>357500</v>
      </c>
      <c r="K4" s="39">
        <f t="shared" si="0"/>
        <v>0</v>
      </c>
      <c r="L4" s="39">
        <f t="shared" si="0"/>
        <v>0</v>
      </c>
      <c r="M4" s="39">
        <f t="shared" si="0"/>
        <v>0</v>
      </c>
      <c r="N4" s="39">
        <f t="shared" si="0"/>
        <v>0</v>
      </c>
      <c r="O4" s="39">
        <f t="shared" si="0"/>
        <v>77</v>
      </c>
      <c r="P4" s="39">
        <f t="shared" si="0"/>
        <v>622350</v>
      </c>
    </row>
    <row r="5" spans="1:16" ht="21.75" hidden="1" customHeight="1" x14ac:dyDescent="0.25">
      <c r="A5" s="13">
        <v>2</v>
      </c>
      <c r="B5" s="568" t="s">
        <v>33</v>
      </c>
      <c r="C5" s="569"/>
      <c r="D5" s="570"/>
      <c r="E5" s="55">
        <f>E186</f>
        <v>1</v>
      </c>
      <c r="F5" s="55">
        <f t="shared" ref="F5:P5" si="1">F186</f>
        <v>212661.5</v>
      </c>
      <c r="G5" s="55">
        <f t="shared" si="1"/>
        <v>56</v>
      </c>
      <c r="H5" s="55">
        <f t="shared" si="1"/>
        <v>85881578</v>
      </c>
      <c r="I5" s="55">
        <f t="shared" si="1"/>
        <v>51</v>
      </c>
      <c r="J5" s="55">
        <f t="shared" si="1"/>
        <v>120388527</v>
      </c>
      <c r="K5" s="55">
        <f t="shared" si="1"/>
        <v>0</v>
      </c>
      <c r="L5" s="55">
        <f t="shared" si="1"/>
        <v>0</v>
      </c>
      <c r="M5" s="55">
        <f t="shared" si="1"/>
        <v>0</v>
      </c>
      <c r="N5" s="55">
        <f t="shared" si="1"/>
        <v>0</v>
      </c>
      <c r="O5" s="55">
        <f t="shared" si="1"/>
        <v>108</v>
      </c>
      <c r="P5" s="55">
        <f t="shared" si="1"/>
        <v>206482766.5</v>
      </c>
    </row>
    <row r="6" spans="1:16" ht="21.75" hidden="1" customHeight="1" x14ac:dyDescent="0.25">
      <c r="A6" s="13">
        <v>3</v>
      </c>
      <c r="B6" s="568" t="s">
        <v>36</v>
      </c>
      <c r="C6" s="569"/>
      <c r="D6" s="570"/>
      <c r="E6" s="55">
        <f>E204</f>
        <v>1</v>
      </c>
      <c r="F6" s="55">
        <f t="shared" ref="F6:P6" si="2">F204</f>
        <v>439718.24</v>
      </c>
      <c r="G6" s="55">
        <f t="shared" si="2"/>
        <v>2</v>
      </c>
      <c r="H6" s="55">
        <f t="shared" si="2"/>
        <v>2087840</v>
      </c>
      <c r="I6" s="55">
        <f t="shared" si="2"/>
        <v>6</v>
      </c>
      <c r="J6" s="55">
        <f t="shared" si="2"/>
        <v>6359305</v>
      </c>
      <c r="K6" s="55">
        <f t="shared" si="2"/>
        <v>0</v>
      </c>
      <c r="L6" s="55">
        <f t="shared" si="2"/>
        <v>0</v>
      </c>
      <c r="M6" s="55">
        <f t="shared" si="2"/>
        <v>0</v>
      </c>
      <c r="N6" s="55">
        <f t="shared" si="2"/>
        <v>0</v>
      </c>
      <c r="O6" s="55">
        <f t="shared" si="2"/>
        <v>9</v>
      </c>
      <c r="P6" s="55">
        <f t="shared" si="2"/>
        <v>8886863.2400000002</v>
      </c>
    </row>
    <row r="7" spans="1:16" ht="21.75" hidden="1" customHeight="1" x14ac:dyDescent="0.3">
      <c r="B7" s="576" t="s">
        <v>37</v>
      </c>
      <c r="C7" s="577"/>
      <c r="D7" s="578"/>
      <c r="E7" s="392"/>
      <c r="F7" s="61">
        <f>SUM(F4:F6)</f>
        <v>683629.74</v>
      </c>
      <c r="G7" s="64"/>
      <c r="H7" s="61">
        <f>SUM(H4:H6)</f>
        <v>88203018</v>
      </c>
      <c r="I7" s="381"/>
      <c r="J7" s="61">
        <f>SUM(J4:J6)</f>
        <v>127105332</v>
      </c>
      <c r="K7" s="64"/>
      <c r="L7" s="61">
        <f>SUM(L4:L6)</f>
        <v>0</v>
      </c>
      <c r="M7" s="64"/>
      <c r="N7" s="61">
        <f>SUM(N4:N6)</f>
        <v>0</v>
      </c>
      <c r="O7" s="64"/>
      <c r="P7" s="61">
        <f>SUM(P4:P6)</f>
        <v>215991979.74000001</v>
      </c>
    </row>
    <row r="8" spans="1:16" ht="21.75" hidden="1" customHeight="1" x14ac:dyDescent="0.3">
      <c r="B8" s="405"/>
      <c r="C8" s="406"/>
      <c r="D8" s="406"/>
      <c r="E8" s="407"/>
      <c r="F8" s="218"/>
      <c r="G8" s="112"/>
      <c r="H8" s="218"/>
      <c r="I8" s="408"/>
      <c r="J8" s="409"/>
      <c r="K8" s="112"/>
      <c r="L8" s="218"/>
      <c r="M8" s="112"/>
      <c r="N8" s="218"/>
      <c r="O8" s="112"/>
      <c r="P8" s="218"/>
    </row>
    <row r="9" spans="1:16" ht="21" customHeight="1" x14ac:dyDescent="0.3">
      <c r="B9" s="384" t="s">
        <v>248</v>
      </c>
      <c r="C9" s="139"/>
      <c r="D9" s="16"/>
      <c r="E9" s="16"/>
      <c r="F9" s="16"/>
      <c r="G9" s="17"/>
      <c r="H9" s="17"/>
      <c r="I9" s="344"/>
      <c r="J9" s="344"/>
      <c r="K9" s="17"/>
      <c r="L9" s="17"/>
      <c r="M9" s="17"/>
      <c r="N9" s="17"/>
      <c r="O9" s="17"/>
      <c r="P9" s="18"/>
    </row>
    <row r="10" spans="1:16" ht="69" customHeight="1" x14ac:dyDescent="0.25">
      <c r="A10" s="19" t="s">
        <v>0</v>
      </c>
      <c r="B10" s="20" t="s">
        <v>1</v>
      </c>
      <c r="C10" s="140" t="s">
        <v>2</v>
      </c>
      <c r="D10" s="21" t="s">
        <v>3</v>
      </c>
      <c r="E10" s="21" t="s">
        <v>92</v>
      </c>
      <c r="F10" s="21" t="s">
        <v>93</v>
      </c>
      <c r="G10" s="11" t="s">
        <v>4</v>
      </c>
      <c r="H10" s="12" t="s">
        <v>5</v>
      </c>
      <c r="I10" s="12" t="s">
        <v>6</v>
      </c>
      <c r="J10" s="12" t="s">
        <v>7</v>
      </c>
      <c r="K10" s="11" t="s">
        <v>8</v>
      </c>
      <c r="L10" s="11" t="s">
        <v>9</v>
      </c>
      <c r="M10" s="11" t="s">
        <v>10</v>
      </c>
      <c r="N10" s="12" t="s">
        <v>11</v>
      </c>
      <c r="O10" s="11" t="s">
        <v>85</v>
      </c>
      <c r="P10" s="11" t="s">
        <v>84</v>
      </c>
    </row>
    <row r="11" spans="1:16" ht="16.5" customHeight="1" x14ac:dyDescent="0.25">
      <c r="A11" s="19">
        <v>1</v>
      </c>
      <c r="B11" s="92">
        <v>2</v>
      </c>
      <c r="C11" s="21">
        <v>3</v>
      </c>
      <c r="D11" s="21">
        <v>4</v>
      </c>
      <c r="E11" s="257"/>
      <c r="F11" s="257"/>
      <c r="G11" s="12">
        <v>5</v>
      </c>
      <c r="H11" s="12">
        <v>6</v>
      </c>
      <c r="I11" s="345">
        <v>7</v>
      </c>
      <c r="J11" s="346">
        <v>8</v>
      </c>
      <c r="K11" s="11">
        <v>9</v>
      </c>
      <c r="L11" s="11">
        <v>10</v>
      </c>
      <c r="M11" s="11">
        <v>11</v>
      </c>
      <c r="N11" s="12">
        <v>12</v>
      </c>
      <c r="O11" s="11">
        <v>13</v>
      </c>
      <c r="P11" s="11">
        <v>14</v>
      </c>
    </row>
    <row r="12" spans="1:16" ht="66" hidden="1" customHeight="1" x14ac:dyDescent="0.25">
      <c r="A12" s="242">
        <v>1</v>
      </c>
      <c r="B12" s="542" t="s">
        <v>94</v>
      </c>
      <c r="C12" s="145" t="s">
        <v>95</v>
      </c>
      <c r="D12" s="129" t="s">
        <v>123</v>
      </c>
      <c r="E12" s="114"/>
      <c r="F12" s="114"/>
      <c r="G12" s="23">
        <v>1</v>
      </c>
      <c r="H12" s="130">
        <v>7000</v>
      </c>
      <c r="I12" s="347"/>
      <c r="J12" s="347"/>
      <c r="K12" s="25"/>
      <c r="L12" s="25"/>
      <c r="M12" s="25"/>
      <c r="N12" s="25"/>
      <c r="O12" s="31">
        <f>G12+I12+K12+M12</f>
        <v>1</v>
      </c>
      <c r="P12" s="27">
        <f t="shared" ref="P12:P24" si="3">H12+J12+L12+N12</f>
        <v>7000</v>
      </c>
    </row>
    <row r="13" spans="1:16" ht="57.75" hidden="1" customHeight="1" x14ac:dyDescent="0.25">
      <c r="A13" s="242">
        <v>2</v>
      </c>
      <c r="B13" s="536"/>
      <c r="C13" s="145" t="s">
        <v>95</v>
      </c>
      <c r="D13" s="129" t="s">
        <v>123</v>
      </c>
      <c r="E13" s="71"/>
      <c r="F13" s="71"/>
      <c r="G13" s="23">
        <v>1</v>
      </c>
      <c r="H13" s="130">
        <v>7000</v>
      </c>
      <c r="I13" s="348"/>
      <c r="J13" s="349"/>
      <c r="K13" s="25"/>
      <c r="L13" s="25"/>
      <c r="M13" s="25"/>
      <c r="N13" s="25"/>
      <c r="O13" s="26">
        <f t="shared" ref="O13:O23" si="4">G13+I13+K13+M13</f>
        <v>1</v>
      </c>
      <c r="P13" s="27">
        <f t="shared" si="3"/>
        <v>7000</v>
      </c>
    </row>
    <row r="14" spans="1:16" ht="70.5" hidden="1" customHeight="1" x14ac:dyDescent="0.25">
      <c r="A14" s="242">
        <v>3</v>
      </c>
      <c r="B14" s="536"/>
      <c r="C14" s="145" t="s">
        <v>96</v>
      </c>
      <c r="D14" s="129" t="s">
        <v>124</v>
      </c>
      <c r="E14" s="71"/>
      <c r="F14" s="71"/>
      <c r="G14" s="23">
        <v>1</v>
      </c>
      <c r="H14" s="130">
        <v>10000</v>
      </c>
      <c r="I14" s="348"/>
      <c r="J14" s="349"/>
      <c r="K14" s="25"/>
      <c r="L14" s="25"/>
      <c r="M14" s="23"/>
      <c r="N14" s="24"/>
      <c r="O14" s="26">
        <f t="shared" si="4"/>
        <v>1</v>
      </c>
      <c r="P14" s="27">
        <f t="shared" si="3"/>
        <v>10000</v>
      </c>
    </row>
    <row r="15" spans="1:16" ht="74.25" hidden="1" customHeight="1" x14ac:dyDescent="0.25">
      <c r="A15" s="242">
        <v>4</v>
      </c>
      <c r="B15" s="536"/>
      <c r="C15" s="145" t="s">
        <v>95</v>
      </c>
      <c r="D15" s="129" t="s">
        <v>125</v>
      </c>
      <c r="E15" s="71"/>
      <c r="F15" s="71"/>
      <c r="G15" s="23">
        <v>1</v>
      </c>
      <c r="H15" s="130">
        <v>3500</v>
      </c>
      <c r="I15" s="348"/>
      <c r="J15" s="349"/>
      <c r="K15" s="25"/>
      <c r="L15" s="25"/>
      <c r="M15" s="23"/>
      <c r="N15" s="24"/>
      <c r="O15" s="26">
        <f t="shared" si="4"/>
        <v>1</v>
      </c>
      <c r="P15" s="27">
        <f t="shared" si="3"/>
        <v>3500</v>
      </c>
    </row>
    <row r="16" spans="1:16" ht="96.75" hidden="1" customHeight="1" x14ac:dyDescent="0.25">
      <c r="A16" s="242">
        <v>5</v>
      </c>
      <c r="B16" s="536"/>
      <c r="C16" s="145" t="s">
        <v>97</v>
      </c>
      <c r="D16" s="129" t="s">
        <v>126</v>
      </c>
      <c r="E16" s="71"/>
      <c r="F16" s="71"/>
      <c r="G16" s="23">
        <v>1</v>
      </c>
      <c r="H16" s="130">
        <v>4500</v>
      </c>
      <c r="I16" s="348"/>
      <c r="J16" s="349"/>
      <c r="K16" s="25"/>
      <c r="L16" s="25"/>
      <c r="M16" s="23"/>
      <c r="N16" s="24"/>
      <c r="O16" s="26">
        <f t="shared" si="4"/>
        <v>1</v>
      </c>
      <c r="P16" s="27">
        <f t="shared" si="3"/>
        <v>4500</v>
      </c>
    </row>
    <row r="17" spans="1:16" ht="58.5" hidden="1" customHeight="1" x14ac:dyDescent="0.25">
      <c r="A17" s="242">
        <v>6</v>
      </c>
      <c r="B17" s="536"/>
      <c r="C17" s="145" t="s">
        <v>98</v>
      </c>
      <c r="D17" s="129" t="s">
        <v>127</v>
      </c>
      <c r="E17" s="71"/>
      <c r="F17" s="71"/>
      <c r="G17" s="23">
        <v>1</v>
      </c>
      <c r="H17" s="130">
        <v>5500</v>
      </c>
      <c r="I17" s="348"/>
      <c r="J17" s="349"/>
      <c r="K17" s="25"/>
      <c r="L17" s="25"/>
      <c r="M17" s="23"/>
      <c r="N17" s="24"/>
      <c r="O17" s="26">
        <f t="shared" si="4"/>
        <v>1</v>
      </c>
      <c r="P17" s="27">
        <f t="shared" si="3"/>
        <v>5500</v>
      </c>
    </row>
    <row r="18" spans="1:16" ht="61.5" hidden="1" customHeight="1" x14ac:dyDescent="0.25">
      <c r="A18" s="242">
        <v>7</v>
      </c>
      <c r="B18" s="536"/>
      <c r="C18" s="145" t="s">
        <v>98</v>
      </c>
      <c r="D18" s="129" t="s">
        <v>128</v>
      </c>
      <c r="E18" s="71"/>
      <c r="F18" s="71"/>
      <c r="G18" s="23">
        <v>1</v>
      </c>
      <c r="H18" s="130">
        <v>7500</v>
      </c>
      <c r="I18" s="348"/>
      <c r="J18" s="349"/>
      <c r="K18" s="25"/>
      <c r="L18" s="25"/>
      <c r="M18" s="23"/>
      <c r="N18" s="24"/>
      <c r="O18" s="26">
        <f t="shared" si="4"/>
        <v>1</v>
      </c>
      <c r="P18" s="27">
        <f t="shared" si="3"/>
        <v>7500</v>
      </c>
    </row>
    <row r="19" spans="1:16" ht="59.25" hidden="1" customHeight="1" x14ac:dyDescent="0.25">
      <c r="A19" s="242">
        <v>8</v>
      </c>
      <c r="B19" s="536"/>
      <c r="C19" s="145" t="s">
        <v>98</v>
      </c>
      <c r="D19" s="129" t="s">
        <v>128</v>
      </c>
      <c r="E19" s="71"/>
      <c r="F19" s="71"/>
      <c r="G19" s="23">
        <v>1</v>
      </c>
      <c r="H19" s="130">
        <v>7500</v>
      </c>
      <c r="I19" s="348"/>
      <c r="J19" s="349"/>
      <c r="K19" s="25"/>
      <c r="L19" s="25"/>
      <c r="M19" s="23"/>
      <c r="N19" s="24"/>
      <c r="O19" s="26">
        <f t="shared" si="4"/>
        <v>1</v>
      </c>
      <c r="P19" s="27">
        <f t="shared" si="3"/>
        <v>7500</v>
      </c>
    </row>
    <row r="20" spans="1:16" ht="102.75" hidden="1" customHeight="1" x14ac:dyDescent="0.25">
      <c r="A20" s="242">
        <v>9</v>
      </c>
      <c r="B20" s="536"/>
      <c r="C20" s="145" t="s">
        <v>99</v>
      </c>
      <c r="D20" s="129" t="s">
        <v>129</v>
      </c>
      <c r="E20" s="71"/>
      <c r="F20" s="71"/>
      <c r="G20" s="23">
        <v>1</v>
      </c>
      <c r="H20" s="130">
        <v>4500</v>
      </c>
      <c r="I20" s="348"/>
      <c r="J20" s="349"/>
      <c r="K20" s="25"/>
      <c r="L20" s="25"/>
      <c r="M20" s="23"/>
      <c r="N20" s="24"/>
      <c r="O20" s="26">
        <f t="shared" si="4"/>
        <v>1</v>
      </c>
      <c r="P20" s="27">
        <f t="shared" si="3"/>
        <v>4500</v>
      </c>
    </row>
    <row r="21" spans="1:16" ht="60.75" hidden="1" customHeight="1" x14ac:dyDescent="0.25">
      <c r="A21" s="242">
        <v>10</v>
      </c>
      <c r="B21" s="536"/>
      <c r="C21" s="145" t="s">
        <v>100</v>
      </c>
      <c r="D21" s="129" t="s">
        <v>128</v>
      </c>
      <c r="E21" s="71"/>
      <c r="F21" s="71"/>
      <c r="G21" s="23">
        <v>1</v>
      </c>
      <c r="H21" s="130">
        <v>7500</v>
      </c>
      <c r="I21" s="348"/>
      <c r="J21" s="349"/>
      <c r="K21" s="25"/>
      <c r="L21" s="25"/>
      <c r="M21" s="23"/>
      <c r="N21" s="24"/>
      <c r="O21" s="26">
        <f t="shared" si="4"/>
        <v>1</v>
      </c>
      <c r="P21" s="27">
        <f t="shared" si="3"/>
        <v>7500</v>
      </c>
    </row>
    <row r="22" spans="1:16" ht="65.25" hidden="1" customHeight="1" x14ac:dyDescent="0.25">
      <c r="A22" s="242">
        <v>11</v>
      </c>
      <c r="B22" s="536"/>
      <c r="C22" s="145" t="s">
        <v>98</v>
      </c>
      <c r="D22" s="129" t="s">
        <v>130</v>
      </c>
      <c r="E22" s="71"/>
      <c r="F22" s="71"/>
      <c r="G22" s="23">
        <v>1</v>
      </c>
      <c r="H22" s="130">
        <v>7500</v>
      </c>
      <c r="I22" s="348"/>
      <c r="J22" s="349"/>
      <c r="K22" s="25"/>
      <c r="L22" s="25"/>
      <c r="M22" s="23"/>
      <c r="N22" s="24"/>
      <c r="O22" s="26">
        <f t="shared" si="4"/>
        <v>1</v>
      </c>
      <c r="P22" s="27">
        <f t="shared" si="3"/>
        <v>7500</v>
      </c>
    </row>
    <row r="23" spans="1:16" ht="75" hidden="1" customHeight="1" x14ac:dyDescent="0.25">
      <c r="A23" s="242">
        <v>12</v>
      </c>
      <c r="B23" s="536"/>
      <c r="C23" s="145" t="s">
        <v>98</v>
      </c>
      <c r="D23" s="129" t="s">
        <v>131</v>
      </c>
      <c r="E23" s="71"/>
      <c r="F23" s="71"/>
      <c r="G23" s="23">
        <v>1</v>
      </c>
      <c r="H23" s="130">
        <v>36000</v>
      </c>
      <c r="I23" s="348"/>
      <c r="J23" s="349"/>
      <c r="K23" s="25"/>
      <c r="L23" s="25"/>
      <c r="M23" s="23"/>
      <c r="N23" s="24"/>
      <c r="O23" s="26">
        <f t="shared" si="4"/>
        <v>1</v>
      </c>
      <c r="P23" s="27">
        <f t="shared" si="3"/>
        <v>36000</v>
      </c>
    </row>
    <row r="24" spans="1:16" ht="74.25" hidden="1" customHeight="1" x14ac:dyDescent="0.25">
      <c r="A24" s="242">
        <v>13</v>
      </c>
      <c r="B24" s="536"/>
      <c r="C24" s="145" t="s">
        <v>98</v>
      </c>
      <c r="D24" s="129" t="s">
        <v>131</v>
      </c>
      <c r="E24" s="71"/>
      <c r="F24" s="71"/>
      <c r="G24" s="23">
        <v>1</v>
      </c>
      <c r="H24" s="130">
        <v>36000</v>
      </c>
      <c r="I24" s="348"/>
      <c r="J24" s="349"/>
      <c r="K24" s="25"/>
      <c r="L24" s="25"/>
      <c r="M24" s="23"/>
      <c r="N24" s="24"/>
      <c r="O24" s="31">
        <f>G24+I24+K24+M24</f>
        <v>1</v>
      </c>
      <c r="P24" s="27">
        <f t="shared" si="3"/>
        <v>36000</v>
      </c>
    </row>
    <row r="25" spans="1:16" ht="45" hidden="1" x14ac:dyDescent="0.25">
      <c r="A25" s="242">
        <v>1</v>
      </c>
      <c r="B25" s="238"/>
      <c r="C25" s="145" t="s">
        <v>98</v>
      </c>
      <c r="D25" s="59" t="s">
        <v>151</v>
      </c>
      <c r="E25" s="191">
        <v>1</v>
      </c>
      <c r="F25" s="192">
        <v>7500</v>
      </c>
      <c r="G25" s="23"/>
      <c r="H25" s="130"/>
      <c r="I25" s="348"/>
      <c r="J25" s="349"/>
      <c r="K25" s="190"/>
      <c r="L25" s="25"/>
      <c r="M25" s="23"/>
      <c r="N25" s="24"/>
      <c r="O25" s="250">
        <f>E25+G25+I25+K25+M25</f>
        <v>1</v>
      </c>
      <c r="P25" s="27">
        <f>F25+H25+J25+L25+N25</f>
        <v>7500</v>
      </c>
    </row>
    <row r="26" spans="1:16" ht="30" hidden="1" x14ac:dyDescent="0.25">
      <c r="A26" s="242">
        <v>2</v>
      </c>
      <c r="B26" s="238"/>
      <c r="C26" s="145" t="s">
        <v>150</v>
      </c>
      <c r="D26" s="145" t="s">
        <v>146</v>
      </c>
      <c r="E26" s="191">
        <v>3</v>
      </c>
      <c r="F26" s="192">
        <v>15000</v>
      </c>
      <c r="G26" s="23"/>
      <c r="H26" s="130"/>
      <c r="I26" s="348"/>
      <c r="J26" s="349"/>
      <c r="K26" s="190"/>
      <c r="L26" s="25"/>
      <c r="M26" s="23"/>
      <c r="N26" s="24"/>
      <c r="O26" s="250">
        <f t="shared" ref="O26:P36" si="5">E26+G26+I26+K26+M26</f>
        <v>3</v>
      </c>
      <c r="P26" s="27">
        <f t="shared" si="5"/>
        <v>15000</v>
      </c>
    </row>
    <row r="27" spans="1:16" ht="45" hidden="1" x14ac:dyDescent="0.25">
      <c r="A27" s="242">
        <v>3</v>
      </c>
      <c r="B27" s="238"/>
      <c r="C27" s="145" t="s">
        <v>98</v>
      </c>
      <c r="D27" s="145" t="s">
        <v>147</v>
      </c>
      <c r="E27" s="191">
        <v>1</v>
      </c>
      <c r="F27" s="192">
        <v>8750</v>
      </c>
      <c r="G27" s="23"/>
      <c r="H27" s="130"/>
      <c r="I27" s="348"/>
      <c r="J27" s="349"/>
      <c r="K27" s="190"/>
      <c r="L27" s="25"/>
      <c r="M27" s="23"/>
      <c r="N27" s="24"/>
      <c r="O27" s="250">
        <f t="shared" si="5"/>
        <v>1</v>
      </c>
      <c r="P27" s="27">
        <f t="shared" si="5"/>
        <v>8750</v>
      </c>
    </row>
    <row r="28" spans="1:16" ht="94.5" x14ac:dyDescent="0.25">
      <c r="A28" s="242">
        <v>1</v>
      </c>
      <c r="B28" s="536" t="s">
        <v>94</v>
      </c>
      <c r="C28" s="252" t="s">
        <v>179</v>
      </c>
      <c r="D28" s="252" t="s">
        <v>180</v>
      </c>
      <c r="E28" s="258"/>
      <c r="F28" s="259"/>
      <c r="G28" s="23"/>
      <c r="H28" s="130"/>
      <c r="I28" s="348">
        <v>1</v>
      </c>
      <c r="J28" s="350">
        <v>7500</v>
      </c>
      <c r="K28" s="190"/>
      <c r="L28" s="25"/>
      <c r="M28" s="23"/>
      <c r="N28" s="24"/>
      <c r="O28" s="250">
        <f t="shared" si="5"/>
        <v>1</v>
      </c>
      <c r="P28" s="27">
        <f t="shared" si="5"/>
        <v>7500</v>
      </c>
    </row>
    <row r="29" spans="1:16" ht="78.75" x14ac:dyDescent="0.25">
      <c r="A29" s="242">
        <v>2</v>
      </c>
      <c r="B29" s="579"/>
      <c r="C29" s="252" t="s">
        <v>179</v>
      </c>
      <c r="D29" s="252" t="s">
        <v>181</v>
      </c>
      <c r="E29" s="258"/>
      <c r="F29" s="259"/>
      <c r="G29" s="23"/>
      <c r="H29" s="130"/>
      <c r="I29" s="348">
        <v>1</v>
      </c>
      <c r="J29" s="350">
        <v>7500</v>
      </c>
      <c r="K29" s="190"/>
      <c r="L29" s="25"/>
      <c r="M29" s="23"/>
      <c r="N29" s="24"/>
      <c r="O29" s="250">
        <f t="shared" si="5"/>
        <v>1</v>
      </c>
      <c r="P29" s="27">
        <f t="shared" si="5"/>
        <v>7500</v>
      </c>
    </row>
    <row r="30" spans="1:16" ht="110.25" x14ac:dyDescent="0.25">
      <c r="A30" s="242">
        <v>3</v>
      </c>
      <c r="B30" s="579"/>
      <c r="C30" s="252" t="s">
        <v>182</v>
      </c>
      <c r="D30" s="252" t="s">
        <v>183</v>
      </c>
      <c r="E30" s="258"/>
      <c r="F30" s="259"/>
      <c r="G30" s="23"/>
      <c r="H30" s="130"/>
      <c r="I30" s="348">
        <v>1</v>
      </c>
      <c r="J30" s="350">
        <v>5500</v>
      </c>
      <c r="K30" s="190"/>
      <c r="L30" s="25"/>
      <c r="M30" s="23"/>
      <c r="N30" s="24"/>
      <c r="O30" s="250">
        <f t="shared" si="5"/>
        <v>1</v>
      </c>
      <c r="P30" s="27">
        <f t="shared" si="5"/>
        <v>5500</v>
      </c>
    </row>
    <row r="31" spans="1:16" ht="110.25" x14ac:dyDescent="0.25">
      <c r="A31" s="242">
        <v>4</v>
      </c>
      <c r="B31" s="579"/>
      <c r="C31" s="252" t="s">
        <v>182</v>
      </c>
      <c r="D31" s="252" t="s">
        <v>184</v>
      </c>
      <c r="E31" s="258"/>
      <c r="F31" s="259"/>
      <c r="G31" s="23"/>
      <c r="H31" s="130"/>
      <c r="I31" s="348">
        <v>1</v>
      </c>
      <c r="J31" s="350">
        <v>5500</v>
      </c>
      <c r="K31" s="190"/>
      <c r="L31" s="25"/>
      <c r="M31" s="23"/>
      <c r="N31" s="24"/>
      <c r="O31" s="250">
        <f t="shared" si="5"/>
        <v>1</v>
      </c>
      <c r="P31" s="27">
        <f t="shared" si="5"/>
        <v>5500</v>
      </c>
    </row>
    <row r="32" spans="1:16" ht="78.75" x14ac:dyDescent="0.25">
      <c r="A32" s="242">
        <v>5</v>
      </c>
      <c r="B32" s="579"/>
      <c r="C32" s="252" t="s">
        <v>179</v>
      </c>
      <c r="D32" s="252" t="s">
        <v>185</v>
      </c>
      <c r="E32" s="258"/>
      <c r="F32" s="259"/>
      <c r="G32" s="23"/>
      <c r="H32" s="130"/>
      <c r="I32" s="348">
        <v>1</v>
      </c>
      <c r="J32" s="350">
        <v>5000</v>
      </c>
      <c r="K32" s="190"/>
      <c r="L32" s="25"/>
      <c r="M32" s="23"/>
      <c r="N32" s="24"/>
      <c r="O32" s="250">
        <f t="shared" si="5"/>
        <v>1</v>
      </c>
      <c r="P32" s="27">
        <f t="shared" si="5"/>
        <v>5000</v>
      </c>
    </row>
    <row r="33" spans="1:16" ht="78.75" x14ac:dyDescent="0.25">
      <c r="A33" s="242">
        <v>7</v>
      </c>
      <c r="B33" s="579"/>
      <c r="C33" s="252" t="s">
        <v>187</v>
      </c>
      <c r="D33" s="252" t="s">
        <v>188</v>
      </c>
      <c r="E33" s="258"/>
      <c r="F33" s="259"/>
      <c r="G33" s="23"/>
      <c r="H33" s="130"/>
      <c r="I33" s="348">
        <v>1</v>
      </c>
      <c r="J33" s="350">
        <v>5000</v>
      </c>
      <c r="K33" s="190"/>
      <c r="L33" s="25"/>
      <c r="M33" s="23"/>
      <c r="N33" s="24"/>
      <c r="O33" s="250">
        <f t="shared" si="5"/>
        <v>1</v>
      </c>
      <c r="P33" s="27">
        <f t="shared" si="5"/>
        <v>5000</v>
      </c>
    </row>
    <row r="34" spans="1:16" ht="94.5" x14ac:dyDescent="0.25">
      <c r="A34" s="242">
        <v>8</v>
      </c>
      <c r="B34" s="579"/>
      <c r="C34" s="252" t="s">
        <v>189</v>
      </c>
      <c r="D34" s="252" t="s">
        <v>190</v>
      </c>
      <c r="E34" s="258"/>
      <c r="F34" s="259"/>
      <c r="G34" s="23"/>
      <c r="H34" s="130"/>
      <c r="I34" s="348">
        <v>1</v>
      </c>
      <c r="J34" s="350">
        <v>8100</v>
      </c>
      <c r="K34" s="190"/>
      <c r="L34" s="25"/>
      <c r="M34" s="23"/>
      <c r="N34" s="24"/>
      <c r="O34" s="250">
        <f t="shared" si="5"/>
        <v>1</v>
      </c>
      <c r="P34" s="27">
        <f t="shared" si="5"/>
        <v>8100</v>
      </c>
    </row>
    <row r="35" spans="1:16" ht="110.25" x14ac:dyDescent="0.25">
      <c r="A35" s="242">
        <v>9</v>
      </c>
      <c r="B35" s="579"/>
      <c r="C35" s="252" t="s">
        <v>182</v>
      </c>
      <c r="D35" s="252" t="s">
        <v>191</v>
      </c>
      <c r="E35" s="258"/>
      <c r="F35" s="259"/>
      <c r="G35" s="23"/>
      <c r="H35" s="130"/>
      <c r="I35" s="348">
        <v>1</v>
      </c>
      <c r="J35" s="350">
        <v>8100</v>
      </c>
      <c r="K35" s="190"/>
      <c r="L35" s="25"/>
      <c r="M35" s="23"/>
      <c r="N35" s="24"/>
      <c r="O35" s="250">
        <f t="shared" si="5"/>
        <v>1</v>
      </c>
      <c r="P35" s="27">
        <f t="shared" si="5"/>
        <v>8100</v>
      </c>
    </row>
    <row r="36" spans="1:16" ht="94.5" x14ac:dyDescent="0.25">
      <c r="A36" s="242">
        <v>10</v>
      </c>
      <c r="B36" s="580"/>
      <c r="C36" s="252" t="s">
        <v>187</v>
      </c>
      <c r="D36" s="252" t="s">
        <v>192</v>
      </c>
      <c r="E36" s="258"/>
      <c r="F36" s="259"/>
      <c r="G36" s="23"/>
      <c r="H36" s="130"/>
      <c r="I36" s="348">
        <v>1</v>
      </c>
      <c r="J36" s="350">
        <v>50000</v>
      </c>
      <c r="K36" s="190"/>
      <c r="L36" s="25"/>
      <c r="M36" s="23"/>
      <c r="N36" s="24"/>
      <c r="O36" s="250">
        <f>E36+G36+I36+K36+M36</f>
        <v>1</v>
      </c>
      <c r="P36" s="27">
        <f t="shared" si="5"/>
        <v>50000</v>
      </c>
    </row>
    <row r="37" spans="1:16" ht="16.5" customHeight="1" x14ac:dyDescent="0.25">
      <c r="A37" s="242"/>
      <c r="B37" s="543" t="s">
        <v>101</v>
      </c>
      <c r="C37" s="543"/>
      <c r="D37" s="543"/>
      <c r="E37" s="248">
        <f>SUM(E25:E27)</f>
        <v>5</v>
      </c>
      <c r="F37" s="249">
        <f>SUM(F25:F27)</f>
        <v>31250</v>
      </c>
      <c r="G37" s="23">
        <f>SUM(G12:G24)</f>
        <v>13</v>
      </c>
      <c r="H37" s="131">
        <f>SUM(H12:H24)</f>
        <v>144000</v>
      </c>
      <c r="I37" s="351">
        <f>SUM(I28:I36)</f>
        <v>9</v>
      </c>
      <c r="J37" s="351">
        <f>SUM(J28:J36)</f>
        <v>102200</v>
      </c>
      <c r="K37" s="28">
        <f>SUM(K12:K24)</f>
        <v>0</v>
      </c>
      <c r="L37" s="29">
        <f>SUM(L12:L24)</f>
        <v>0</v>
      </c>
      <c r="M37" s="28">
        <f>SUM(M12:M24)</f>
        <v>0</v>
      </c>
      <c r="N37" s="29">
        <f>SUM(N12:N24)</f>
        <v>0</v>
      </c>
      <c r="O37" s="39">
        <f>SUM(O12:O36)</f>
        <v>27</v>
      </c>
      <c r="P37" s="29">
        <f>SUM(P12:P36)</f>
        <v>277450</v>
      </c>
    </row>
    <row r="38" spans="1:16" ht="60" hidden="1" x14ac:dyDescent="0.25">
      <c r="A38" s="242">
        <v>1</v>
      </c>
      <c r="B38" s="542" t="s">
        <v>12</v>
      </c>
      <c r="C38" s="326" t="s">
        <v>102</v>
      </c>
      <c r="D38" s="325" t="s">
        <v>116</v>
      </c>
      <c r="E38" s="242"/>
      <c r="F38" s="242"/>
      <c r="G38" s="31">
        <v>1</v>
      </c>
      <c r="H38" s="328">
        <v>5400</v>
      </c>
      <c r="I38" s="347"/>
      <c r="J38" s="347"/>
      <c r="K38" s="25"/>
      <c r="L38" s="25"/>
      <c r="M38" s="25"/>
      <c r="N38" s="25"/>
      <c r="O38" s="26">
        <f t="shared" ref="O38:P53" si="6">G38+I38+K38+M38</f>
        <v>1</v>
      </c>
      <c r="P38" s="27">
        <f t="shared" si="6"/>
        <v>5400</v>
      </c>
    </row>
    <row r="39" spans="1:16" ht="60" hidden="1" x14ac:dyDescent="0.25">
      <c r="A39" s="242">
        <v>2</v>
      </c>
      <c r="B39" s="536"/>
      <c r="C39" s="326" t="s">
        <v>103</v>
      </c>
      <c r="D39" s="325" t="s">
        <v>117</v>
      </c>
      <c r="E39" s="242"/>
      <c r="F39" s="242"/>
      <c r="G39" s="31">
        <v>1</v>
      </c>
      <c r="H39" s="328">
        <v>5400</v>
      </c>
      <c r="I39" s="347"/>
      <c r="J39" s="347"/>
      <c r="K39" s="25"/>
      <c r="L39" s="25"/>
      <c r="M39" s="23"/>
      <c r="N39" s="24"/>
      <c r="O39" s="26">
        <f t="shared" si="6"/>
        <v>1</v>
      </c>
      <c r="P39" s="27">
        <f t="shared" si="6"/>
        <v>5400</v>
      </c>
    </row>
    <row r="40" spans="1:16" ht="105" hidden="1" x14ac:dyDescent="0.25">
      <c r="A40" s="242">
        <v>3</v>
      </c>
      <c r="B40" s="536"/>
      <c r="C40" s="326" t="s">
        <v>104</v>
      </c>
      <c r="D40" s="325" t="s">
        <v>118</v>
      </c>
      <c r="E40" s="33"/>
      <c r="F40" s="33"/>
      <c r="G40" s="97">
        <v>1</v>
      </c>
      <c r="H40" s="328">
        <v>4000</v>
      </c>
      <c r="I40" s="347"/>
      <c r="J40" s="347"/>
      <c r="K40" s="34"/>
      <c r="L40" s="35"/>
      <c r="M40" s="25"/>
      <c r="N40" s="25"/>
      <c r="O40" s="26">
        <f t="shared" si="6"/>
        <v>1</v>
      </c>
      <c r="P40" s="27">
        <f t="shared" si="6"/>
        <v>4000</v>
      </c>
    </row>
    <row r="41" spans="1:16" ht="45" hidden="1" x14ac:dyDescent="0.25">
      <c r="A41" s="242">
        <v>4</v>
      </c>
      <c r="B41" s="536"/>
      <c r="C41" s="326" t="s">
        <v>105</v>
      </c>
      <c r="D41" s="325" t="s">
        <v>115</v>
      </c>
      <c r="E41" s="242"/>
      <c r="F41" s="242"/>
      <c r="G41" s="31">
        <v>1</v>
      </c>
      <c r="H41" s="328">
        <v>3000</v>
      </c>
      <c r="I41" s="347"/>
      <c r="J41" s="347"/>
      <c r="K41" s="25"/>
      <c r="L41" s="25"/>
      <c r="M41" s="25"/>
      <c r="N41" s="25"/>
      <c r="O41" s="26">
        <f t="shared" si="6"/>
        <v>1</v>
      </c>
      <c r="P41" s="27">
        <f t="shared" si="6"/>
        <v>3000</v>
      </c>
    </row>
    <row r="42" spans="1:16" ht="75" hidden="1" x14ac:dyDescent="0.25">
      <c r="A42" s="242">
        <v>5</v>
      </c>
      <c r="B42" s="536"/>
      <c r="C42" s="326" t="s">
        <v>106</v>
      </c>
      <c r="D42" s="325" t="s">
        <v>119</v>
      </c>
      <c r="E42" s="242"/>
      <c r="F42" s="242"/>
      <c r="G42" s="31">
        <v>1</v>
      </c>
      <c r="H42" s="328">
        <v>3900</v>
      </c>
      <c r="I42" s="348"/>
      <c r="J42" s="349"/>
      <c r="K42" s="25"/>
      <c r="L42" s="25"/>
      <c r="M42" s="25"/>
      <c r="N42" s="25"/>
      <c r="O42" s="26">
        <f t="shared" si="6"/>
        <v>1</v>
      </c>
      <c r="P42" s="27">
        <f t="shared" si="6"/>
        <v>3900</v>
      </c>
    </row>
    <row r="43" spans="1:16" ht="60" hidden="1" x14ac:dyDescent="0.25">
      <c r="A43" s="242">
        <v>6</v>
      </c>
      <c r="B43" s="536"/>
      <c r="C43" s="326" t="s">
        <v>107</v>
      </c>
      <c r="D43" s="325" t="s">
        <v>120</v>
      </c>
      <c r="E43" s="242"/>
      <c r="F43" s="242"/>
      <c r="G43" s="31">
        <v>1</v>
      </c>
      <c r="H43" s="328">
        <v>12900</v>
      </c>
      <c r="I43" s="348"/>
      <c r="J43" s="349"/>
      <c r="K43" s="25"/>
      <c r="L43" s="25"/>
      <c r="M43" s="25"/>
      <c r="N43" s="25"/>
      <c r="O43" s="26">
        <f t="shared" si="6"/>
        <v>1</v>
      </c>
      <c r="P43" s="27">
        <f t="shared" si="6"/>
        <v>12900</v>
      </c>
    </row>
    <row r="44" spans="1:16" ht="60" hidden="1" x14ac:dyDescent="0.25">
      <c r="A44" s="242">
        <v>7</v>
      </c>
      <c r="B44" s="536"/>
      <c r="C44" s="326" t="s">
        <v>108</v>
      </c>
      <c r="D44" s="325" t="s">
        <v>121</v>
      </c>
      <c r="E44" s="242"/>
      <c r="F44" s="242"/>
      <c r="G44" s="31">
        <v>1</v>
      </c>
      <c r="H44" s="328">
        <v>1800</v>
      </c>
      <c r="I44" s="348"/>
      <c r="J44" s="349"/>
      <c r="K44" s="25"/>
      <c r="L44" s="25"/>
      <c r="M44" s="25"/>
      <c r="N44" s="25"/>
      <c r="O44" s="26">
        <f t="shared" si="6"/>
        <v>1</v>
      </c>
      <c r="P44" s="27">
        <f t="shared" si="6"/>
        <v>1800</v>
      </c>
    </row>
    <row r="45" spans="1:16" ht="60" hidden="1" x14ac:dyDescent="0.25">
      <c r="A45" s="242">
        <v>8</v>
      </c>
      <c r="B45" s="536"/>
      <c r="C45" s="326" t="s">
        <v>108</v>
      </c>
      <c r="D45" s="325" t="s">
        <v>121</v>
      </c>
      <c r="E45" s="242"/>
      <c r="F45" s="242"/>
      <c r="G45" s="31">
        <v>1</v>
      </c>
      <c r="H45" s="328">
        <v>1800</v>
      </c>
      <c r="I45" s="352"/>
      <c r="J45" s="349"/>
      <c r="K45" s="25"/>
      <c r="L45" s="25"/>
      <c r="M45" s="25"/>
      <c r="N45" s="25"/>
      <c r="O45" s="26">
        <f t="shared" si="6"/>
        <v>1</v>
      </c>
      <c r="P45" s="27">
        <f t="shared" si="6"/>
        <v>1800</v>
      </c>
    </row>
    <row r="46" spans="1:16" ht="75" hidden="1" x14ac:dyDescent="0.25">
      <c r="A46" s="242">
        <v>9</v>
      </c>
      <c r="B46" s="536"/>
      <c r="C46" s="141" t="s">
        <v>132</v>
      </c>
      <c r="D46" s="327" t="s">
        <v>122</v>
      </c>
      <c r="E46" s="38"/>
      <c r="F46" s="38"/>
      <c r="G46" s="31">
        <v>1</v>
      </c>
      <c r="H46" s="135">
        <v>10000</v>
      </c>
      <c r="I46" s="348"/>
      <c r="J46" s="349"/>
      <c r="K46" s="25"/>
      <c r="L46" s="25"/>
      <c r="M46" s="25"/>
      <c r="N46" s="25"/>
      <c r="O46" s="26">
        <f t="shared" si="6"/>
        <v>1</v>
      </c>
      <c r="P46" s="27">
        <f t="shared" si="6"/>
        <v>10000</v>
      </c>
    </row>
    <row r="47" spans="1:16" ht="63" x14ac:dyDescent="0.25">
      <c r="A47" s="242">
        <v>1</v>
      </c>
      <c r="B47" s="536" t="s">
        <v>254</v>
      </c>
      <c r="C47" s="256" t="s">
        <v>104</v>
      </c>
      <c r="D47" s="256" t="s">
        <v>161</v>
      </c>
      <c r="E47" s="38"/>
      <c r="F47" s="38"/>
      <c r="G47" s="31"/>
      <c r="H47" s="135"/>
      <c r="I47" s="348">
        <v>1</v>
      </c>
      <c r="J47" s="353">
        <v>7500</v>
      </c>
      <c r="K47" s="25"/>
      <c r="L47" s="25"/>
      <c r="M47" s="25"/>
      <c r="N47" s="25"/>
      <c r="O47" s="26">
        <f t="shared" si="6"/>
        <v>1</v>
      </c>
      <c r="P47" s="27">
        <f t="shared" si="6"/>
        <v>7500</v>
      </c>
    </row>
    <row r="48" spans="1:16" ht="78.75" x14ac:dyDescent="0.25">
      <c r="A48" s="242">
        <v>2</v>
      </c>
      <c r="B48" s="579"/>
      <c r="C48" s="256" t="s">
        <v>107</v>
      </c>
      <c r="D48" s="256" t="s">
        <v>162</v>
      </c>
      <c r="E48" s="38"/>
      <c r="F48" s="38"/>
      <c r="G48" s="31"/>
      <c r="H48" s="135"/>
      <c r="I48" s="348">
        <v>1</v>
      </c>
      <c r="J48" s="353">
        <v>40000</v>
      </c>
      <c r="K48" s="25"/>
      <c r="L48" s="25"/>
      <c r="M48" s="25"/>
      <c r="N48" s="25"/>
      <c r="O48" s="26">
        <f t="shared" si="6"/>
        <v>1</v>
      </c>
      <c r="P48" s="27">
        <f t="shared" si="6"/>
        <v>40000</v>
      </c>
    </row>
    <row r="49" spans="1:16" ht="63" x14ac:dyDescent="0.25">
      <c r="A49" s="242">
        <v>3</v>
      </c>
      <c r="B49" s="579"/>
      <c r="C49" s="256" t="s">
        <v>107</v>
      </c>
      <c r="D49" s="256" t="s">
        <v>163</v>
      </c>
      <c r="E49" s="38"/>
      <c r="F49" s="38"/>
      <c r="G49" s="31"/>
      <c r="H49" s="135"/>
      <c r="I49" s="348">
        <v>1</v>
      </c>
      <c r="J49" s="353">
        <v>5500</v>
      </c>
      <c r="K49" s="25"/>
      <c r="L49" s="25"/>
      <c r="M49" s="25"/>
      <c r="N49" s="25"/>
      <c r="O49" s="26">
        <f t="shared" si="6"/>
        <v>1</v>
      </c>
      <c r="P49" s="27">
        <f t="shared" si="6"/>
        <v>5500</v>
      </c>
    </row>
    <row r="50" spans="1:16" ht="78.75" x14ac:dyDescent="0.25">
      <c r="A50" s="242">
        <v>4</v>
      </c>
      <c r="B50" s="579"/>
      <c r="C50" s="256" t="s">
        <v>108</v>
      </c>
      <c r="D50" s="256" t="s">
        <v>164</v>
      </c>
      <c r="E50" s="38"/>
      <c r="F50" s="38"/>
      <c r="G50" s="31"/>
      <c r="H50" s="135"/>
      <c r="I50" s="348">
        <v>1</v>
      </c>
      <c r="J50" s="353">
        <v>11200</v>
      </c>
      <c r="K50" s="25"/>
      <c r="L50" s="25"/>
      <c r="M50" s="25"/>
      <c r="N50" s="25"/>
      <c r="O50" s="26">
        <f t="shared" si="6"/>
        <v>1</v>
      </c>
      <c r="P50" s="27">
        <f t="shared" si="6"/>
        <v>11200</v>
      </c>
    </row>
    <row r="51" spans="1:16" ht="78.75" x14ac:dyDescent="0.25">
      <c r="A51" s="242">
        <v>5</v>
      </c>
      <c r="B51" s="579"/>
      <c r="C51" s="256" t="s">
        <v>165</v>
      </c>
      <c r="D51" s="256" t="s">
        <v>166</v>
      </c>
      <c r="E51" s="38"/>
      <c r="F51" s="38"/>
      <c r="G51" s="31"/>
      <c r="H51" s="135"/>
      <c r="I51" s="348">
        <v>1</v>
      </c>
      <c r="J51" s="353">
        <v>4500</v>
      </c>
      <c r="K51" s="25"/>
      <c r="L51" s="25"/>
      <c r="M51" s="25"/>
      <c r="N51" s="25"/>
      <c r="O51" s="26">
        <f t="shared" si="6"/>
        <v>1</v>
      </c>
      <c r="P51" s="27">
        <f t="shared" si="6"/>
        <v>4500</v>
      </c>
    </row>
    <row r="52" spans="1:16" ht="126" x14ac:dyDescent="0.25">
      <c r="A52" s="242">
        <v>6</v>
      </c>
      <c r="B52" s="579"/>
      <c r="C52" s="256" t="s">
        <v>167</v>
      </c>
      <c r="D52" s="256" t="s">
        <v>168</v>
      </c>
      <c r="E52" s="38"/>
      <c r="F52" s="38"/>
      <c r="G52" s="31"/>
      <c r="H52" s="135"/>
      <c r="I52" s="348">
        <v>1</v>
      </c>
      <c r="J52" s="353">
        <v>12900</v>
      </c>
      <c r="K52" s="25"/>
      <c r="L52" s="25"/>
      <c r="M52" s="25"/>
      <c r="N52" s="25"/>
      <c r="O52" s="26">
        <f t="shared" si="6"/>
        <v>1</v>
      </c>
      <c r="P52" s="27">
        <f t="shared" si="6"/>
        <v>12900</v>
      </c>
    </row>
    <row r="53" spans="1:16" ht="63" x14ac:dyDescent="0.25">
      <c r="A53" s="242">
        <v>7</v>
      </c>
      <c r="B53" s="580"/>
      <c r="C53" s="256" t="s">
        <v>108</v>
      </c>
      <c r="D53" s="256" t="s">
        <v>169</v>
      </c>
      <c r="E53" s="38"/>
      <c r="F53" s="38"/>
      <c r="G53" s="31"/>
      <c r="H53" s="135"/>
      <c r="I53" s="348">
        <v>1</v>
      </c>
      <c r="J53" s="353">
        <v>3900</v>
      </c>
      <c r="K53" s="25"/>
      <c r="L53" s="25"/>
      <c r="M53" s="25"/>
      <c r="N53" s="25"/>
      <c r="O53" s="26">
        <f t="shared" si="6"/>
        <v>1</v>
      </c>
      <c r="P53" s="27">
        <f t="shared" si="6"/>
        <v>3900</v>
      </c>
    </row>
    <row r="54" spans="1:16" ht="20.25" customHeight="1" x14ac:dyDescent="0.25">
      <c r="A54" s="242"/>
      <c r="B54" s="543" t="s">
        <v>13</v>
      </c>
      <c r="C54" s="543"/>
      <c r="D54" s="543"/>
      <c r="E54" s="239"/>
      <c r="F54" s="239"/>
      <c r="G54" s="39">
        <f>SUM(G38:G46)</f>
        <v>9</v>
      </c>
      <c r="H54" s="29">
        <f>SUM(H38:H46)</f>
        <v>48200</v>
      </c>
      <c r="I54" s="354">
        <f>SUM(I47:I53)</f>
        <v>7</v>
      </c>
      <c r="J54" s="354">
        <f>SUM(J47:J53)</f>
        <v>85500</v>
      </c>
      <c r="K54" s="39">
        <f>SUM(K38:K46)</f>
        <v>0</v>
      </c>
      <c r="L54" s="29">
        <f>SUM(L38:L46)</f>
        <v>0</v>
      </c>
      <c r="M54" s="39">
        <f>SUM(M38:M46)</f>
        <v>0</v>
      </c>
      <c r="N54" s="29">
        <f>SUM(N38:N46)</f>
        <v>0</v>
      </c>
      <c r="O54" s="39">
        <f>SUM(O38:O53)</f>
        <v>16</v>
      </c>
      <c r="P54" s="29">
        <f>SUM(P38:P53)</f>
        <v>133700</v>
      </c>
    </row>
    <row r="55" spans="1:16" ht="78.75" hidden="1" x14ac:dyDescent="0.25">
      <c r="A55" s="242">
        <v>1</v>
      </c>
      <c r="B55" s="534" t="s">
        <v>14</v>
      </c>
      <c r="C55" s="244" t="s">
        <v>133</v>
      </c>
      <c r="D55" s="136" t="s">
        <v>109</v>
      </c>
      <c r="E55" s="40"/>
      <c r="F55" s="40"/>
      <c r="G55" s="31">
        <v>1</v>
      </c>
      <c r="H55" s="138">
        <v>12900</v>
      </c>
      <c r="I55" s="347"/>
      <c r="J55" s="347"/>
      <c r="K55" s="25"/>
      <c r="L55" s="25"/>
      <c r="M55" s="25"/>
      <c r="N55" s="25"/>
      <c r="O55" s="31">
        <f>G55+I55+K55+M55</f>
        <v>1</v>
      </c>
      <c r="P55" s="27">
        <f>H55+J55+L55+N55</f>
        <v>12900</v>
      </c>
    </row>
    <row r="56" spans="1:16" ht="94.5" hidden="1" x14ac:dyDescent="0.25">
      <c r="A56" s="242">
        <v>2</v>
      </c>
      <c r="B56" s="534"/>
      <c r="C56" s="240" t="s">
        <v>134</v>
      </c>
      <c r="D56" s="136" t="s">
        <v>110</v>
      </c>
      <c r="E56" s="40"/>
      <c r="F56" s="40"/>
      <c r="G56" s="31">
        <v>1</v>
      </c>
      <c r="H56" s="138">
        <v>8100</v>
      </c>
      <c r="I56" s="347"/>
      <c r="J56" s="347"/>
      <c r="K56" s="25"/>
      <c r="L56" s="25"/>
      <c r="M56" s="25"/>
      <c r="N56" s="25"/>
      <c r="O56" s="31">
        <f t="shared" ref="O56:P66" si="7">G56+I56+K56+M56</f>
        <v>1</v>
      </c>
      <c r="P56" s="27">
        <f t="shared" si="7"/>
        <v>8100</v>
      </c>
    </row>
    <row r="57" spans="1:16" ht="110.25" hidden="1" x14ac:dyDescent="0.25">
      <c r="A57" s="242">
        <v>3</v>
      </c>
      <c r="B57" s="534"/>
      <c r="C57" s="244" t="s">
        <v>135</v>
      </c>
      <c r="D57" s="137" t="s">
        <v>111</v>
      </c>
      <c r="E57" s="40"/>
      <c r="F57" s="40"/>
      <c r="G57" s="31">
        <v>1</v>
      </c>
      <c r="H57" s="138">
        <v>5000</v>
      </c>
      <c r="I57" s="347"/>
      <c r="J57" s="347"/>
      <c r="K57" s="25"/>
      <c r="L57" s="25"/>
      <c r="M57" s="25"/>
      <c r="N57" s="25"/>
      <c r="O57" s="31">
        <f t="shared" si="7"/>
        <v>1</v>
      </c>
      <c r="P57" s="27">
        <f t="shared" si="7"/>
        <v>5000</v>
      </c>
    </row>
    <row r="58" spans="1:16" ht="94.5" hidden="1" x14ac:dyDescent="0.25">
      <c r="A58" s="242">
        <v>4</v>
      </c>
      <c r="B58" s="534"/>
      <c r="C58" s="244" t="s">
        <v>136</v>
      </c>
      <c r="D58" s="136" t="s">
        <v>112</v>
      </c>
      <c r="E58" s="40"/>
      <c r="F58" s="40"/>
      <c r="G58" s="31">
        <v>1</v>
      </c>
      <c r="H58" s="138">
        <v>10000</v>
      </c>
      <c r="I58" s="347"/>
      <c r="J58" s="347"/>
      <c r="K58" s="25"/>
      <c r="L58" s="25"/>
      <c r="M58" s="25"/>
      <c r="N58" s="25"/>
      <c r="O58" s="31">
        <f t="shared" si="7"/>
        <v>1</v>
      </c>
      <c r="P58" s="27">
        <f t="shared" si="7"/>
        <v>10000</v>
      </c>
    </row>
    <row r="59" spans="1:16" ht="110.25" hidden="1" x14ac:dyDescent="0.25">
      <c r="A59" s="242">
        <v>5</v>
      </c>
      <c r="B59" s="534"/>
      <c r="C59" s="244" t="s">
        <v>96</v>
      </c>
      <c r="D59" s="136" t="s">
        <v>113</v>
      </c>
      <c r="E59" s="40"/>
      <c r="F59" s="40"/>
      <c r="G59" s="31">
        <v>1</v>
      </c>
      <c r="H59" s="138">
        <v>2700</v>
      </c>
      <c r="I59" s="347"/>
      <c r="J59" s="347"/>
      <c r="K59" s="25"/>
      <c r="L59" s="25"/>
      <c r="M59" s="25"/>
      <c r="N59" s="25"/>
      <c r="O59" s="31">
        <f t="shared" si="7"/>
        <v>1</v>
      </c>
      <c r="P59" s="27">
        <f t="shared" si="7"/>
        <v>2700</v>
      </c>
    </row>
    <row r="60" spans="1:16" ht="94.5" hidden="1" x14ac:dyDescent="0.25">
      <c r="A60" s="242">
        <v>6</v>
      </c>
      <c r="B60" s="534"/>
      <c r="C60" s="244" t="s">
        <v>96</v>
      </c>
      <c r="D60" s="136" t="s">
        <v>114</v>
      </c>
      <c r="E60" s="40"/>
      <c r="F60" s="40"/>
      <c r="G60" s="31">
        <v>1</v>
      </c>
      <c r="H60" s="138">
        <v>2700</v>
      </c>
      <c r="I60" s="347"/>
      <c r="J60" s="347"/>
      <c r="K60" s="25"/>
      <c r="L60" s="25"/>
      <c r="M60" s="25"/>
      <c r="N60" s="25"/>
      <c r="O60" s="31">
        <f t="shared" si="7"/>
        <v>1</v>
      </c>
      <c r="P60" s="27">
        <f t="shared" si="7"/>
        <v>2700</v>
      </c>
    </row>
    <row r="61" spans="1:16" ht="94.5" x14ac:dyDescent="0.25">
      <c r="A61" s="242">
        <v>1</v>
      </c>
      <c r="B61" s="544" t="s">
        <v>255</v>
      </c>
      <c r="C61" s="255" t="s">
        <v>104</v>
      </c>
      <c r="D61" s="254" t="s">
        <v>170</v>
      </c>
      <c r="E61" s="40"/>
      <c r="F61" s="40"/>
      <c r="G61" s="31"/>
      <c r="H61" s="138"/>
      <c r="I61" s="347">
        <v>1</v>
      </c>
      <c r="J61" s="347">
        <v>12000</v>
      </c>
      <c r="K61" s="25"/>
      <c r="L61" s="25"/>
      <c r="M61" s="25"/>
      <c r="N61" s="25"/>
      <c r="O61" s="31">
        <f t="shared" si="7"/>
        <v>1</v>
      </c>
      <c r="P61" s="27">
        <f t="shared" si="7"/>
        <v>12000</v>
      </c>
    </row>
    <row r="62" spans="1:16" ht="63" x14ac:dyDescent="0.25">
      <c r="A62" s="242">
        <v>2</v>
      </c>
      <c r="B62" s="581"/>
      <c r="C62" s="253" t="s">
        <v>104</v>
      </c>
      <c r="D62" s="252" t="s">
        <v>171</v>
      </c>
      <c r="E62" s="40"/>
      <c r="F62" s="40"/>
      <c r="G62" s="31"/>
      <c r="H62" s="138"/>
      <c r="I62" s="347">
        <v>2</v>
      </c>
      <c r="J62" s="347">
        <v>30000</v>
      </c>
      <c r="K62" s="25"/>
      <c r="L62" s="25"/>
      <c r="M62" s="25"/>
      <c r="N62" s="25"/>
      <c r="O62" s="31">
        <f t="shared" si="7"/>
        <v>2</v>
      </c>
      <c r="P62" s="27">
        <f t="shared" si="7"/>
        <v>30000</v>
      </c>
    </row>
    <row r="63" spans="1:16" ht="78.75" x14ac:dyDescent="0.25">
      <c r="A63" s="242">
        <v>3</v>
      </c>
      <c r="B63" s="581"/>
      <c r="C63" s="251" t="s">
        <v>104</v>
      </c>
      <c r="D63" s="252" t="s">
        <v>172</v>
      </c>
      <c r="E63" s="40"/>
      <c r="F63" s="40"/>
      <c r="G63" s="31"/>
      <c r="H63" s="138"/>
      <c r="I63" s="347">
        <v>1</v>
      </c>
      <c r="J63" s="350">
        <v>12000</v>
      </c>
      <c r="K63" s="25"/>
      <c r="L63" s="25"/>
      <c r="M63" s="25"/>
      <c r="N63" s="25"/>
      <c r="O63" s="31">
        <f t="shared" si="7"/>
        <v>1</v>
      </c>
      <c r="P63" s="27">
        <f t="shared" si="7"/>
        <v>12000</v>
      </c>
    </row>
    <row r="64" spans="1:16" ht="109.5" customHeight="1" x14ac:dyDescent="0.25">
      <c r="A64" s="242">
        <v>4</v>
      </c>
      <c r="B64" s="581"/>
      <c r="C64" s="251" t="s">
        <v>245</v>
      </c>
      <c r="D64" s="252" t="s">
        <v>174</v>
      </c>
      <c r="E64" s="40"/>
      <c r="F64" s="40"/>
      <c r="G64" s="31"/>
      <c r="H64" s="138"/>
      <c r="I64" s="347">
        <v>1</v>
      </c>
      <c r="J64" s="350">
        <v>7500</v>
      </c>
      <c r="K64" s="25"/>
      <c r="L64" s="25"/>
      <c r="M64" s="25"/>
      <c r="N64" s="25"/>
      <c r="O64" s="31">
        <f t="shared" si="7"/>
        <v>1</v>
      </c>
      <c r="P64" s="27">
        <f t="shared" si="7"/>
        <v>7500</v>
      </c>
    </row>
    <row r="65" spans="1:16" ht="94.5" x14ac:dyDescent="0.25">
      <c r="A65" s="242">
        <v>5</v>
      </c>
      <c r="B65" s="581"/>
      <c r="C65" s="251" t="s">
        <v>175</v>
      </c>
      <c r="D65" s="252" t="s">
        <v>176</v>
      </c>
      <c r="E65" s="40"/>
      <c r="F65" s="40"/>
      <c r="G65" s="31"/>
      <c r="H65" s="138"/>
      <c r="I65" s="347">
        <v>1</v>
      </c>
      <c r="J65" s="350">
        <v>5500</v>
      </c>
      <c r="K65" s="25"/>
      <c r="L65" s="25"/>
      <c r="M65" s="25"/>
      <c r="N65" s="25"/>
      <c r="O65" s="31">
        <f t="shared" si="7"/>
        <v>1</v>
      </c>
      <c r="P65" s="27">
        <f t="shared" si="7"/>
        <v>5500</v>
      </c>
    </row>
    <row r="66" spans="1:16" ht="110.25" x14ac:dyDescent="0.25">
      <c r="A66" s="242">
        <v>6</v>
      </c>
      <c r="B66" s="582"/>
      <c r="C66" s="252" t="s">
        <v>177</v>
      </c>
      <c r="D66" s="252" t="s">
        <v>178</v>
      </c>
      <c r="E66" s="40"/>
      <c r="F66" s="40"/>
      <c r="G66" s="31"/>
      <c r="H66" s="138"/>
      <c r="I66" s="347">
        <v>1</v>
      </c>
      <c r="J66" s="347">
        <v>5500</v>
      </c>
      <c r="K66" s="25"/>
      <c r="L66" s="25"/>
      <c r="M66" s="25"/>
      <c r="N66" s="25"/>
      <c r="O66" s="31">
        <f t="shared" si="7"/>
        <v>1</v>
      </c>
      <c r="P66" s="27">
        <f t="shared" si="7"/>
        <v>5500</v>
      </c>
    </row>
    <row r="67" spans="1:16" x14ac:dyDescent="0.25">
      <c r="A67" s="242"/>
      <c r="B67" s="543" t="s">
        <v>15</v>
      </c>
      <c r="C67" s="543"/>
      <c r="D67" s="543"/>
      <c r="E67" s="239"/>
      <c r="F67" s="239"/>
      <c r="G67" s="39">
        <f>SUM(G55:G60)</f>
        <v>6</v>
      </c>
      <c r="H67" s="29">
        <f>SUM(H55:H60)</f>
        <v>41400</v>
      </c>
      <c r="I67" s="355">
        <f>SUM(I61:I66)</f>
        <v>7</v>
      </c>
      <c r="J67" s="355">
        <f>SUM(J61:J66)</f>
        <v>72500</v>
      </c>
      <c r="K67" s="5"/>
      <c r="L67" s="5"/>
      <c r="M67" s="5"/>
      <c r="N67" s="5"/>
      <c r="O67" s="39">
        <f>SUM(O55:O66)</f>
        <v>13</v>
      </c>
      <c r="P67" s="29">
        <f>SUM(P55:P66)</f>
        <v>113900</v>
      </c>
    </row>
    <row r="68" spans="1:16" ht="78.75" x14ac:dyDescent="0.25">
      <c r="A68" s="242">
        <v>1</v>
      </c>
      <c r="B68" s="260" t="s">
        <v>193</v>
      </c>
      <c r="C68" s="252" t="s">
        <v>108</v>
      </c>
      <c r="D68" s="252" t="s">
        <v>194</v>
      </c>
      <c r="E68" s="239"/>
      <c r="F68" s="239"/>
      <c r="G68" s="39"/>
      <c r="H68" s="29"/>
      <c r="I68" s="347">
        <v>1</v>
      </c>
      <c r="J68" s="347">
        <v>18800</v>
      </c>
      <c r="K68" s="5"/>
      <c r="L68" s="5"/>
      <c r="M68" s="5"/>
      <c r="N68" s="5"/>
      <c r="O68" s="31">
        <f>G68+I68+K68+M68</f>
        <v>1</v>
      </c>
      <c r="P68" s="27">
        <f>H68+J68+L68+N68</f>
        <v>18800</v>
      </c>
    </row>
    <row r="69" spans="1:16" x14ac:dyDescent="0.25">
      <c r="A69" s="242"/>
      <c r="B69" s="548" t="s">
        <v>195</v>
      </c>
      <c r="C69" s="549"/>
      <c r="D69" s="550"/>
      <c r="E69" s="239"/>
      <c r="F69" s="239"/>
      <c r="G69" s="39"/>
      <c r="H69" s="29"/>
      <c r="I69" s="355">
        <f>SUM(I68)</f>
        <v>1</v>
      </c>
      <c r="J69" s="355">
        <f>SUM(J68)</f>
        <v>18800</v>
      </c>
      <c r="K69" s="5"/>
      <c r="L69" s="5"/>
      <c r="M69" s="5"/>
      <c r="N69" s="5"/>
      <c r="O69" s="39">
        <f>SUM(O68)</f>
        <v>1</v>
      </c>
      <c r="P69" s="29">
        <f>SUM(P68)</f>
        <v>18800</v>
      </c>
    </row>
    <row r="70" spans="1:16" ht="60" x14ac:dyDescent="0.25">
      <c r="A70" s="242">
        <v>1</v>
      </c>
      <c r="B70" s="544" t="s">
        <v>202</v>
      </c>
      <c r="C70" s="252" t="s">
        <v>196</v>
      </c>
      <c r="D70" s="242" t="s">
        <v>197</v>
      </c>
      <c r="E70" s="239"/>
      <c r="F70" s="239"/>
      <c r="G70" s="39"/>
      <c r="H70" s="29"/>
      <c r="I70" s="347">
        <v>1</v>
      </c>
      <c r="J70" s="350">
        <v>3400</v>
      </c>
      <c r="K70" s="5"/>
      <c r="L70" s="5"/>
      <c r="M70" s="5"/>
      <c r="N70" s="5"/>
      <c r="O70" s="31">
        <f>G70+I70+K70+M70</f>
        <v>1</v>
      </c>
      <c r="P70" s="27">
        <f>H70+J70+L70+N70</f>
        <v>3400</v>
      </c>
    </row>
    <row r="71" spans="1:16" ht="60" x14ac:dyDescent="0.25">
      <c r="A71" s="242">
        <v>2</v>
      </c>
      <c r="B71" s="551"/>
      <c r="C71" s="252" t="s">
        <v>196</v>
      </c>
      <c r="D71" s="242" t="s">
        <v>198</v>
      </c>
      <c r="E71" s="239"/>
      <c r="F71" s="239"/>
      <c r="G71" s="39"/>
      <c r="H71" s="29"/>
      <c r="I71" s="347">
        <v>1</v>
      </c>
      <c r="J71" s="350">
        <v>3400</v>
      </c>
      <c r="K71" s="5"/>
      <c r="L71" s="5"/>
      <c r="M71" s="5"/>
      <c r="N71" s="5"/>
      <c r="O71" s="31">
        <f t="shared" ref="O71:P82" si="8">G71+I71+K71+M71</f>
        <v>1</v>
      </c>
      <c r="P71" s="27">
        <f t="shared" si="8"/>
        <v>3400</v>
      </c>
    </row>
    <row r="72" spans="1:16" ht="60" x14ac:dyDescent="0.25">
      <c r="A72" s="242">
        <v>3</v>
      </c>
      <c r="B72" s="551"/>
      <c r="C72" s="252" t="s">
        <v>196</v>
      </c>
      <c r="D72" s="242" t="s">
        <v>198</v>
      </c>
      <c r="E72" s="239"/>
      <c r="F72" s="239"/>
      <c r="G72" s="39"/>
      <c r="H72" s="29"/>
      <c r="I72" s="347">
        <v>1</v>
      </c>
      <c r="J72" s="350">
        <v>3400</v>
      </c>
      <c r="K72" s="5"/>
      <c r="L72" s="5"/>
      <c r="M72" s="5"/>
      <c r="N72" s="5"/>
      <c r="O72" s="31">
        <f t="shared" si="8"/>
        <v>1</v>
      </c>
      <c r="P72" s="27">
        <f t="shared" si="8"/>
        <v>3400</v>
      </c>
    </row>
    <row r="73" spans="1:16" ht="60" x14ac:dyDescent="0.25">
      <c r="A73" s="242">
        <v>4</v>
      </c>
      <c r="B73" s="551"/>
      <c r="C73" s="252" t="s">
        <v>196</v>
      </c>
      <c r="D73" s="242" t="s">
        <v>199</v>
      </c>
      <c r="E73" s="239"/>
      <c r="F73" s="239"/>
      <c r="G73" s="39"/>
      <c r="H73" s="29"/>
      <c r="I73" s="347">
        <v>1</v>
      </c>
      <c r="J73" s="350">
        <v>3400</v>
      </c>
      <c r="K73" s="5"/>
      <c r="L73" s="5"/>
      <c r="M73" s="5"/>
      <c r="N73" s="5"/>
      <c r="O73" s="31">
        <f t="shared" si="8"/>
        <v>1</v>
      </c>
      <c r="P73" s="27">
        <f t="shared" si="8"/>
        <v>3400</v>
      </c>
    </row>
    <row r="74" spans="1:16" ht="60" x14ac:dyDescent="0.25">
      <c r="A74" s="242">
        <v>5</v>
      </c>
      <c r="B74" s="551"/>
      <c r="C74" s="252" t="s">
        <v>196</v>
      </c>
      <c r="D74" s="261" t="s">
        <v>200</v>
      </c>
      <c r="E74" s="239"/>
      <c r="F74" s="239"/>
      <c r="G74" s="39"/>
      <c r="H74" s="29"/>
      <c r="I74" s="347">
        <v>1</v>
      </c>
      <c r="J74" s="350">
        <v>3400</v>
      </c>
      <c r="K74" s="5"/>
      <c r="L74" s="5"/>
      <c r="M74" s="5"/>
      <c r="N74" s="5"/>
      <c r="O74" s="31">
        <f t="shared" si="8"/>
        <v>1</v>
      </c>
      <c r="P74" s="27">
        <f t="shared" si="8"/>
        <v>3400</v>
      </c>
    </row>
    <row r="75" spans="1:16" ht="60" x14ac:dyDescent="0.25">
      <c r="A75" s="242">
        <v>6</v>
      </c>
      <c r="B75" s="551"/>
      <c r="C75" s="252" t="s">
        <v>196</v>
      </c>
      <c r="D75" s="242" t="s">
        <v>201</v>
      </c>
      <c r="E75" s="239"/>
      <c r="F75" s="239"/>
      <c r="G75" s="39"/>
      <c r="H75" s="29"/>
      <c r="I75" s="347">
        <v>1</v>
      </c>
      <c r="J75" s="350">
        <v>3400</v>
      </c>
      <c r="K75" s="5"/>
      <c r="L75" s="5"/>
      <c r="M75" s="5"/>
      <c r="N75" s="5"/>
      <c r="O75" s="31">
        <f t="shared" si="8"/>
        <v>1</v>
      </c>
      <c r="P75" s="27">
        <f t="shared" si="8"/>
        <v>3400</v>
      </c>
    </row>
    <row r="76" spans="1:16" ht="60" x14ac:dyDescent="0.25">
      <c r="A76" s="242">
        <v>7</v>
      </c>
      <c r="B76" s="551"/>
      <c r="C76" s="252" t="s">
        <v>196</v>
      </c>
      <c r="D76" s="242" t="s">
        <v>199</v>
      </c>
      <c r="E76" s="239"/>
      <c r="F76" s="239"/>
      <c r="G76" s="39"/>
      <c r="H76" s="29"/>
      <c r="I76" s="347">
        <v>1</v>
      </c>
      <c r="J76" s="350">
        <v>3400</v>
      </c>
      <c r="K76" s="5"/>
      <c r="L76" s="5"/>
      <c r="M76" s="5"/>
      <c r="N76" s="5"/>
      <c r="O76" s="31">
        <f t="shared" si="8"/>
        <v>1</v>
      </c>
      <c r="P76" s="27">
        <f t="shared" si="8"/>
        <v>3400</v>
      </c>
    </row>
    <row r="77" spans="1:16" ht="60" x14ac:dyDescent="0.25">
      <c r="A77" s="242">
        <v>8</v>
      </c>
      <c r="B77" s="551"/>
      <c r="C77" s="252" t="s">
        <v>196</v>
      </c>
      <c r="D77" s="242" t="s">
        <v>199</v>
      </c>
      <c r="E77" s="239"/>
      <c r="F77" s="239"/>
      <c r="G77" s="39"/>
      <c r="H77" s="29"/>
      <c r="I77" s="347">
        <v>1</v>
      </c>
      <c r="J77" s="350">
        <v>3400</v>
      </c>
      <c r="K77" s="5"/>
      <c r="L77" s="5"/>
      <c r="M77" s="5"/>
      <c r="N77" s="5"/>
      <c r="O77" s="31">
        <f t="shared" si="8"/>
        <v>1</v>
      </c>
      <c r="P77" s="27">
        <f t="shared" si="8"/>
        <v>3400</v>
      </c>
    </row>
    <row r="78" spans="1:16" ht="60" x14ac:dyDescent="0.25">
      <c r="A78" s="242">
        <v>9</v>
      </c>
      <c r="B78" s="552"/>
      <c r="C78" s="252" t="s">
        <v>196</v>
      </c>
      <c r="D78" s="242" t="s">
        <v>199</v>
      </c>
      <c r="E78" s="239"/>
      <c r="F78" s="239"/>
      <c r="G78" s="39"/>
      <c r="H78" s="29"/>
      <c r="I78" s="347">
        <v>1</v>
      </c>
      <c r="J78" s="350">
        <v>3400</v>
      </c>
      <c r="K78" s="5"/>
      <c r="L78" s="5"/>
      <c r="M78" s="5"/>
      <c r="N78" s="5"/>
      <c r="O78" s="31">
        <f t="shared" si="8"/>
        <v>1</v>
      </c>
      <c r="P78" s="27">
        <f t="shared" si="8"/>
        <v>3400</v>
      </c>
    </row>
    <row r="79" spans="1:16" x14ac:dyDescent="0.25">
      <c r="A79" s="242"/>
      <c r="B79" s="553" t="s">
        <v>203</v>
      </c>
      <c r="C79" s="554"/>
      <c r="D79" s="555"/>
      <c r="E79" s="239"/>
      <c r="F79" s="239"/>
      <c r="G79" s="39"/>
      <c r="H79" s="29"/>
      <c r="I79" s="355">
        <f>SUM(I70:I78)</f>
        <v>9</v>
      </c>
      <c r="J79" s="356">
        <f>SUM(J70:J78)</f>
        <v>30600</v>
      </c>
      <c r="K79" s="5"/>
      <c r="L79" s="5"/>
      <c r="M79" s="5"/>
      <c r="N79" s="5"/>
      <c r="O79" s="39">
        <f t="shared" si="8"/>
        <v>9</v>
      </c>
      <c r="P79" s="207">
        <f t="shared" si="8"/>
        <v>30600</v>
      </c>
    </row>
    <row r="80" spans="1:16" ht="78.75" x14ac:dyDescent="0.25">
      <c r="A80" s="242"/>
      <c r="B80" s="556" t="s">
        <v>209</v>
      </c>
      <c r="C80" s="252" t="s">
        <v>204</v>
      </c>
      <c r="D80" s="252" t="s">
        <v>205</v>
      </c>
      <c r="E80" s="239"/>
      <c r="F80" s="239"/>
      <c r="G80" s="39"/>
      <c r="H80" s="29"/>
      <c r="I80" s="347">
        <v>1</v>
      </c>
      <c r="J80" s="357">
        <v>8000</v>
      </c>
      <c r="K80" s="5"/>
      <c r="L80" s="5"/>
      <c r="M80" s="5"/>
      <c r="N80" s="5"/>
      <c r="O80" s="31">
        <f t="shared" si="8"/>
        <v>1</v>
      </c>
      <c r="P80" s="27">
        <f t="shared" si="8"/>
        <v>8000</v>
      </c>
    </row>
    <row r="81" spans="1:18" ht="78.75" x14ac:dyDescent="0.25">
      <c r="A81" s="242"/>
      <c r="B81" s="557"/>
      <c r="C81" s="252" t="s">
        <v>274</v>
      </c>
      <c r="D81" s="252" t="s">
        <v>207</v>
      </c>
      <c r="E81" s="239"/>
      <c r="F81" s="239"/>
      <c r="G81" s="39"/>
      <c r="H81" s="29"/>
      <c r="I81" s="347">
        <v>1</v>
      </c>
      <c r="J81" s="357">
        <v>2700</v>
      </c>
      <c r="K81" s="5"/>
      <c r="L81" s="5"/>
      <c r="M81" s="5"/>
      <c r="N81" s="5"/>
      <c r="O81" s="31">
        <f t="shared" si="8"/>
        <v>1</v>
      </c>
      <c r="P81" s="27">
        <f t="shared" si="8"/>
        <v>2700</v>
      </c>
    </row>
    <row r="82" spans="1:18" ht="78.75" x14ac:dyDescent="0.25">
      <c r="A82" s="242"/>
      <c r="B82" s="558"/>
      <c r="C82" s="252" t="s">
        <v>273</v>
      </c>
      <c r="D82" s="252" t="s">
        <v>208</v>
      </c>
      <c r="E82" s="239"/>
      <c r="F82" s="239"/>
      <c r="G82" s="39"/>
      <c r="H82" s="29"/>
      <c r="I82" s="347">
        <v>1</v>
      </c>
      <c r="J82" s="357">
        <v>10000</v>
      </c>
      <c r="K82" s="5"/>
      <c r="L82" s="5"/>
      <c r="M82" s="5"/>
      <c r="N82" s="5"/>
      <c r="O82" s="31">
        <f t="shared" si="8"/>
        <v>1</v>
      </c>
      <c r="P82" s="27">
        <f t="shared" si="8"/>
        <v>10000</v>
      </c>
    </row>
    <row r="83" spans="1:18" x14ac:dyDescent="0.25">
      <c r="A83" s="242"/>
      <c r="B83" s="262" t="s">
        <v>210</v>
      </c>
      <c r="C83" s="263"/>
      <c r="D83" s="264"/>
      <c r="E83" s="239"/>
      <c r="F83" s="239"/>
      <c r="G83" s="39"/>
      <c r="H83" s="29"/>
      <c r="I83" s="355">
        <f>SUM(I80:I82)</f>
        <v>3</v>
      </c>
      <c r="J83" s="358">
        <f>SUM(J80:J82)</f>
        <v>20700</v>
      </c>
      <c r="K83" s="5"/>
      <c r="L83" s="5"/>
      <c r="M83" s="5"/>
      <c r="N83" s="5"/>
      <c r="O83" s="5">
        <f>SUM(O80:O82)</f>
        <v>3</v>
      </c>
      <c r="P83" s="266">
        <f>SUM(P80:P82)</f>
        <v>20700</v>
      </c>
    </row>
    <row r="84" spans="1:18" ht="78.75" x14ac:dyDescent="0.25">
      <c r="A84" s="390">
        <v>1</v>
      </c>
      <c r="B84" s="556" t="s">
        <v>263</v>
      </c>
      <c r="C84" s="252" t="s">
        <v>256</v>
      </c>
      <c r="D84" s="252" t="s">
        <v>266</v>
      </c>
      <c r="E84" s="391"/>
      <c r="F84" s="391"/>
      <c r="G84" s="39"/>
      <c r="H84" s="29"/>
      <c r="I84" s="347">
        <v>1</v>
      </c>
      <c r="J84" s="393">
        <v>3400</v>
      </c>
      <c r="K84" s="5"/>
      <c r="L84" s="5"/>
      <c r="M84" s="5"/>
      <c r="N84" s="5"/>
      <c r="O84" s="31">
        <f>G84+I84+K84+M84</f>
        <v>1</v>
      </c>
      <c r="P84" s="27">
        <f t="shared" ref="P84" si="9">H84+J84+L84+N84</f>
        <v>3400</v>
      </c>
    </row>
    <row r="85" spans="1:18" ht="78.75" x14ac:dyDescent="0.25">
      <c r="A85" s="390">
        <v>2</v>
      </c>
      <c r="B85" s="557"/>
      <c r="C85" s="252" t="s">
        <v>257</v>
      </c>
      <c r="D85" s="252" t="s">
        <v>267</v>
      </c>
      <c r="E85" s="391"/>
      <c r="F85" s="391"/>
      <c r="G85" s="39"/>
      <c r="H85" s="29"/>
      <c r="I85" s="347">
        <v>1</v>
      </c>
      <c r="J85" s="393">
        <v>3400</v>
      </c>
      <c r="K85" s="5"/>
      <c r="L85" s="5"/>
      <c r="M85" s="5"/>
      <c r="N85" s="5"/>
      <c r="O85" s="31">
        <f t="shared" ref="O85:O89" si="10">G85+I85+K85+M85</f>
        <v>1</v>
      </c>
      <c r="P85" s="27">
        <f t="shared" ref="P85:P89" si="11">H85+J85+L85+N85</f>
        <v>3400</v>
      </c>
    </row>
    <row r="86" spans="1:18" ht="78.75" x14ac:dyDescent="0.25">
      <c r="A86" s="390">
        <v>3</v>
      </c>
      <c r="B86" s="557"/>
      <c r="C86" s="252" t="s">
        <v>258</v>
      </c>
      <c r="D86" s="252" t="s">
        <v>275</v>
      </c>
      <c r="E86" s="391"/>
      <c r="F86" s="391"/>
      <c r="G86" s="39"/>
      <c r="H86" s="29"/>
      <c r="I86" s="347">
        <v>1</v>
      </c>
      <c r="J86" s="393">
        <v>3400</v>
      </c>
      <c r="K86" s="5"/>
      <c r="L86" s="5"/>
      <c r="M86" s="5"/>
      <c r="N86" s="5"/>
      <c r="O86" s="31">
        <f t="shared" si="10"/>
        <v>1</v>
      </c>
      <c r="P86" s="27">
        <f t="shared" si="11"/>
        <v>3400</v>
      </c>
    </row>
    <row r="87" spans="1:18" ht="78.75" x14ac:dyDescent="0.25">
      <c r="A87" s="390">
        <v>4</v>
      </c>
      <c r="B87" s="579"/>
      <c r="C87" s="252" t="s">
        <v>259</v>
      </c>
      <c r="D87" s="252" t="s">
        <v>272</v>
      </c>
      <c r="E87" s="391"/>
      <c r="F87" s="391"/>
      <c r="G87" s="39"/>
      <c r="H87" s="29"/>
      <c r="I87" s="347">
        <v>1</v>
      </c>
      <c r="J87" s="393">
        <v>3400</v>
      </c>
      <c r="K87" s="5"/>
      <c r="L87" s="5"/>
      <c r="M87" s="5"/>
      <c r="N87" s="5"/>
      <c r="O87" s="31">
        <f t="shared" si="10"/>
        <v>1</v>
      </c>
      <c r="P87" s="27">
        <f t="shared" si="11"/>
        <v>3400</v>
      </c>
    </row>
    <row r="88" spans="1:18" ht="78.75" x14ac:dyDescent="0.25">
      <c r="A88" s="390">
        <v>5</v>
      </c>
      <c r="B88" s="579"/>
      <c r="C88" s="252" t="s">
        <v>260</v>
      </c>
      <c r="D88" s="252" t="s">
        <v>270</v>
      </c>
      <c r="E88" s="391"/>
      <c r="F88" s="391"/>
      <c r="G88" s="39"/>
      <c r="H88" s="29"/>
      <c r="I88" s="347">
        <v>1</v>
      </c>
      <c r="J88" s="393">
        <v>3400</v>
      </c>
      <c r="K88" s="5"/>
      <c r="L88" s="5"/>
      <c r="M88" s="5"/>
      <c r="N88" s="5"/>
      <c r="O88" s="31">
        <f t="shared" si="10"/>
        <v>1</v>
      </c>
      <c r="P88" s="27">
        <f t="shared" si="11"/>
        <v>3400</v>
      </c>
    </row>
    <row r="89" spans="1:18" ht="78.75" x14ac:dyDescent="0.25">
      <c r="A89" s="390">
        <v>6</v>
      </c>
      <c r="B89" s="579"/>
      <c r="C89" s="252" t="s">
        <v>261</v>
      </c>
      <c r="D89" s="252" t="s">
        <v>271</v>
      </c>
      <c r="E89" s="391"/>
      <c r="F89" s="391"/>
      <c r="G89" s="39"/>
      <c r="H89" s="29"/>
      <c r="I89" s="347">
        <v>1</v>
      </c>
      <c r="J89" s="393">
        <v>3400</v>
      </c>
      <c r="K89" s="5"/>
      <c r="L89" s="5"/>
      <c r="M89" s="5"/>
      <c r="N89" s="5"/>
      <c r="O89" s="31">
        <f t="shared" si="10"/>
        <v>1</v>
      </c>
      <c r="P89" s="27">
        <f t="shared" si="11"/>
        <v>3400</v>
      </c>
    </row>
    <row r="90" spans="1:18" ht="78.75" x14ac:dyDescent="0.25">
      <c r="A90" s="390">
        <v>7</v>
      </c>
      <c r="B90" s="579"/>
      <c r="C90" s="252" t="s">
        <v>256</v>
      </c>
      <c r="D90" s="252" t="s">
        <v>268</v>
      </c>
      <c r="E90" s="391"/>
      <c r="F90" s="391"/>
      <c r="G90" s="39"/>
      <c r="H90" s="29"/>
      <c r="I90" s="347">
        <v>1</v>
      </c>
      <c r="J90" s="393">
        <v>3400</v>
      </c>
      <c r="K90" s="5"/>
      <c r="L90" s="5"/>
      <c r="M90" s="5"/>
      <c r="N90" s="5"/>
      <c r="O90" s="31">
        <f t="shared" ref="O90:O91" si="12">G90+I90+K90+M90</f>
        <v>1</v>
      </c>
      <c r="P90" s="27">
        <f t="shared" ref="P90:P91" si="13">H90+J90+L90+N90</f>
        <v>3400</v>
      </c>
    </row>
    <row r="91" spans="1:18" ht="78.75" x14ac:dyDescent="0.25">
      <c r="A91" s="390">
        <v>8</v>
      </c>
      <c r="B91" s="579"/>
      <c r="C91" s="252" t="s">
        <v>261</v>
      </c>
      <c r="D91" s="252" t="s">
        <v>269</v>
      </c>
      <c r="E91" s="391"/>
      <c r="F91" s="391"/>
      <c r="G91" s="39"/>
      <c r="H91" s="29"/>
      <c r="I91" s="347">
        <v>1</v>
      </c>
      <c r="J91" s="393">
        <v>3400</v>
      </c>
      <c r="K91" s="5"/>
      <c r="L91" s="5"/>
      <c r="M91" s="5"/>
      <c r="N91" s="5"/>
      <c r="O91" s="31">
        <f t="shared" si="12"/>
        <v>1</v>
      </c>
      <c r="P91" s="27">
        <f t="shared" si="13"/>
        <v>3400</v>
      </c>
    </row>
    <row r="92" spans="1:18" ht="23.25" customHeight="1" x14ac:dyDescent="0.25">
      <c r="A92" s="390"/>
      <c r="B92" s="262" t="s">
        <v>262</v>
      </c>
      <c r="C92" s="263"/>
      <c r="D92" s="264"/>
      <c r="E92" s="391"/>
      <c r="F92" s="391"/>
      <c r="G92" s="39"/>
      <c r="H92" s="29"/>
      <c r="I92" s="355">
        <f>SUM(I84:I91)</f>
        <v>8</v>
      </c>
      <c r="J92" s="358">
        <f>SUM(J84:J91)</f>
        <v>27200</v>
      </c>
      <c r="K92" s="5"/>
      <c r="L92" s="5"/>
      <c r="M92" s="5"/>
      <c r="N92" s="5"/>
      <c r="O92" s="355">
        <f>SUM(O84:O91)</f>
        <v>8</v>
      </c>
      <c r="P92" s="358">
        <f>SUM(P84:P91)</f>
        <v>27200</v>
      </c>
    </row>
    <row r="93" spans="1:18" ht="28.5" customHeight="1" x14ac:dyDescent="0.25">
      <c r="A93" s="42">
        <v>10</v>
      </c>
      <c r="B93" s="543" t="s">
        <v>17</v>
      </c>
      <c r="C93" s="543"/>
      <c r="D93" s="543"/>
      <c r="E93" s="39">
        <f>E37+E54+E67+E69+E79+E83</f>
        <v>5</v>
      </c>
      <c r="F93" s="207">
        <f>F37+F54+F67+F69+F79+F83</f>
        <v>31250</v>
      </c>
      <c r="G93" s="39">
        <f>G37+G54+G67</f>
        <v>28</v>
      </c>
      <c r="H93" s="29">
        <f>H37+H54+H67</f>
        <v>233600</v>
      </c>
      <c r="I93" s="39">
        <f>I37+I54+I67+I69+I79+I83+I92</f>
        <v>44</v>
      </c>
      <c r="J93" s="207">
        <f>J37+J54+J67+J69+J79+J83+J92</f>
        <v>357500</v>
      </c>
      <c r="K93" s="39">
        <f>K37+K54+K67</f>
        <v>0</v>
      </c>
      <c r="L93" s="29">
        <f>L37+L54+L67</f>
        <v>0</v>
      </c>
      <c r="M93" s="39">
        <f>M37+M54+M67</f>
        <v>0</v>
      </c>
      <c r="N93" s="29">
        <f>N37+N54+N67</f>
        <v>0</v>
      </c>
      <c r="O93" s="39">
        <f>O37+O54+O67+O69+O79+O83+O92</f>
        <v>77</v>
      </c>
      <c r="P93" s="207">
        <f>P37+P54+P67+P69+P79+P83+P92</f>
        <v>622350</v>
      </c>
      <c r="Q93" s="43">
        <f>O93-G93-E93</f>
        <v>44</v>
      </c>
      <c r="R93" s="43">
        <f>P93-H93-F93</f>
        <v>357500</v>
      </c>
    </row>
    <row r="94" spans="1:18" ht="72.75" customHeight="1" x14ac:dyDescent="0.25">
      <c r="A94" s="396"/>
      <c r="B94" s="45"/>
      <c r="C94" s="45"/>
      <c r="D94" s="45"/>
      <c r="E94" s="397"/>
      <c r="F94" s="398"/>
      <c r="G94" s="397"/>
      <c r="H94" s="399"/>
      <c r="I94" s="397"/>
      <c r="J94" s="398"/>
      <c r="K94" s="397"/>
      <c r="L94" s="399"/>
      <c r="M94" s="397"/>
      <c r="N94" s="399"/>
      <c r="O94" s="397"/>
      <c r="P94" s="398"/>
      <c r="Q94" s="43"/>
      <c r="R94" s="43"/>
    </row>
    <row r="95" spans="1:18" ht="24" customHeight="1" x14ac:dyDescent="0.3">
      <c r="A95" s="44"/>
      <c r="B95" s="384" t="s">
        <v>249</v>
      </c>
      <c r="C95" s="45"/>
      <c r="D95" s="45"/>
      <c r="E95" s="45"/>
      <c r="F95" s="45"/>
      <c r="G95" s="17"/>
      <c r="H95" s="17"/>
      <c r="I95" s="344"/>
      <c r="J95" s="344"/>
      <c r="K95" s="17"/>
      <c r="L95" s="17"/>
      <c r="M95" s="17"/>
      <c r="N95" s="17"/>
      <c r="O95" s="46"/>
      <c r="P95" s="18"/>
      <c r="Q95" s="43"/>
    </row>
    <row r="96" spans="1:18" ht="48.75" customHeight="1" x14ac:dyDescent="0.25">
      <c r="A96" s="42" t="s">
        <v>18</v>
      </c>
      <c r="B96" s="20" t="s">
        <v>1</v>
      </c>
      <c r="C96" s="142" t="s">
        <v>19</v>
      </c>
      <c r="D96" s="42" t="s">
        <v>20</v>
      </c>
      <c r="E96" s="21" t="s">
        <v>92</v>
      </c>
      <c r="F96" s="21" t="s">
        <v>93</v>
      </c>
      <c r="G96" s="47" t="s">
        <v>21</v>
      </c>
      <c r="H96" s="47" t="s">
        <v>86</v>
      </c>
      <c r="I96" s="359" t="s">
        <v>22</v>
      </c>
      <c r="J96" s="359" t="s">
        <v>87</v>
      </c>
      <c r="K96" s="47" t="s">
        <v>23</v>
      </c>
      <c r="L96" s="47" t="s">
        <v>88</v>
      </c>
      <c r="M96" s="47" t="s">
        <v>24</v>
      </c>
      <c r="N96" s="47" t="s">
        <v>89</v>
      </c>
      <c r="O96" s="47" t="s">
        <v>90</v>
      </c>
      <c r="P96" s="11" t="s">
        <v>84</v>
      </c>
    </row>
    <row r="97" spans="1:17" ht="54.75" customHeight="1" x14ac:dyDescent="0.25">
      <c r="A97" s="536">
        <v>1</v>
      </c>
      <c r="B97" s="545" t="s">
        <v>16</v>
      </c>
      <c r="C97" s="545" t="s">
        <v>25</v>
      </c>
      <c r="D97" s="48" t="s">
        <v>40</v>
      </c>
      <c r="E97" s="48"/>
      <c r="F97" s="48"/>
      <c r="G97" s="37">
        <v>1</v>
      </c>
      <c r="H97" s="49">
        <v>1757000</v>
      </c>
      <c r="I97" s="37">
        <v>1</v>
      </c>
      <c r="J97" s="49">
        <v>1757000</v>
      </c>
      <c r="K97" s="47"/>
      <c r="L97" s="50"/>
      <c r="M97" s="47"/>
      <c r="N97" s="50"/>
      <c r="O97" s="26">
        <f t="shared" ref="O97:P109" si="14">G97+I97+K97+M97</f>
        <v>2</v>
      </c>
      <c r="P97" s="32">
        <f t="shared" si="14"/>
        <v>3514000</v>
      </c>
    </row>
    <row r="98" spans="1:17" x14ac:dyDescent="0.25">
      <c r="A98" s="536"/>
      <c r="B98" s="545"/>
      <c r="C98" s="545"/>
      <c r="D98" s="51" t="s">
        <v>26</v>
      </c>
      <c r="E98" s="51"/>
      <c r="F98" s="51"/>
      <c r="G98" s="37">
        <v>1</v>
      </c>
      <c r="H98" s="49">
        <v>356217</v>
      </c>
      <c r="I98" s="359"/>
      <c r="J98" s="359"/>
      <c r="K98" s="47"/>
      <c r="L98" s="52"/>
      <c r="M98" s="47"/>
      <c r="N98" s="52"/>
      <c r="O98" s="26">
        <f t="shared" si="14"/>
        <v>1</v>
      </c>
      <c r="P98" s="32">
        <f t="shared" si="14"/>
        <v>356217</v>
      </c>
    </row>
    <row r="99" spans="1:17" ht="30" x14ac:dyDescent="0.25">
      <c r="A99" s="536"/>
      <c r="B99" s="545"/>
      <c r="C99" s="545"/>
      <c r="D99" s="53" t="s">
        <v>41</v>
      </c>
      <c r="E99" s="53"/>
      <c r="F99" s="53"/>
      <c r="G99" s="37">
        <v>1</v>
      </c>
      <c r="H99" s="49">
        <v>966001</v>
      </c>
      <c r="I99" s="37">
        <v>1</v>
      </c>
      <c r="J99" s="49">
        <v>966001</v>
      </c>
      <c r="K99" s="47"/>
      <c r="L99" s="54"/>
      <c r="M99" s="47"/>
      <c r="N99" s="54"/>
      <c r="O99" s="26">
        <f t="shared" si="14"/>
        <v>2</v>
      </c>
      <c r="P99" s="32">
        <f t="shared" si="14"/>
        <v>1932002</v>
      </c>
    </row>
    <row r="100" spans="1:17" ht="15" hidden="1" x14ac:dyDescent="0.25">
      <c r="A100" s="536"/>
      <c r="B100" s="545"/>
      <c r="C100" s="545"/>
      <c r="D100" s="53" t="s">
        <v>214</v>
      </c>
      <c r="E100" s="53"/>
      <c r="F100" s="53"/>
      <c r="G100" s="37"/>
      <c r="H100" s="49"/>
      <c r="I100" s="37"/>
      <c r="J100" s="49"/>
      <c r="K100" s="47"/>
      <c r="L100" s="54"/>
      <c r="M100" s="47"/>
      <c r="N100" s="54"/>
      <c r="O100" s="26">
        <f t="shared" si="14"/>
        <v>0</v>
      </c>
      <c r="P100" s="32">
        <f t="shared" si="14"/>
        <v>0</v>
      </c>
    </row>
    <row r="101" spans="1:17" x14ac:dyDescent="0.25">
      <c r="A101" s="537"/>
      <c r="B101" s="546"/>
      <c r="C101" s="546"/>
      <c r="D101" s="42" t="s">
        <v>27</v>
      </c>
      <c r="E101" s="42"/>
      <c r="F101" s="42"/>
      <c r="G101" s="55">
        <f>SUM(G97:G99)</f>
        <v>3</v>
      </c>
      <c r="H101" s="56">
        <f t="shared" ref="H101:N101" si="15">SUM(H97:H99)</f>
        <v>3079218</v>
      </c>
      <c r="I101" s="311">
        <f t="shared" si="15"/>
        <v>2</v>
      </c>
      <c r="J101" s="311">
        <f t="shared" si="15"/>
        <v>2723001</v>
      </c>
      <c r="K101" s="55">
        <f t="shared" si="15"/>
        <v>0</v>
      </c>
      <c r="L101" s="55">
        <f t="shared" si="15"/>
        <v>0</v>
      </c>
      <c r="M101" s="55">
        <f t="shared" si="15"/>
        <v>0</v>
      </c>
      <c r="N101" s="55">
        <f t="shared" si="15"/>
        <v>0</v>
      </c>
      <c r="O101" s="55">
        <f>SUM(O97:O100)</f>
        <v>5</v>
      </c>
      <c r="P101" s="55">
        <f>SUM(P97:P100)</f>
        <v>5802219</v>
      </c>
    </row>
    <row r="102" spans="1:17" ht="60" hidden="1" x14ac:dyDescent="0.25">
      <c r="A102" s="536">
        <v>2</v>
      </c>
      <c r="B102" s="545" t="s">
        <v>28</v>
      </c>
      <c r="C102" s="545" t="s">
        <v>25</v>
      </c>
      <c r="D102" s="241" t="s">
        <v>42</v>
      </c>
      <c r="E102" s="241"/>
      <c r="F102" s="241"/>
      <c r="G102" s="57">
        <v>1</v>
      </c>
      <c r="H102" s="49">
        <v>3538667</v>
      </c>
      <c r="I102" s="360"/>
      <c r="J102" s="361"/>
      <c r="K102" s="47"/>
      <c r="L102" s="47"/>
      <c r="M102" s="47"/>
      <c r="N102" s="47"/>
      <c r="O102" s="26">
        <f t="shared" ref="O102:P107" si="16">G102+I102+K102+M102</f>
        <v>1</v>
      </c>
      <c r="P102" s="32">
        <f t="shared" si="16"/>
        <v>3538667</v>
      </c>
    </row>
    <row r="103" spans="1:17" ht="45" x14ac:dyDescent="0.25">
      <c r="A103" s="536"/>
      <c r="B103" s="545"/>
      <c r="C103" s="545"/>
      <c r="D103" s="241" t="s">
        <v>43</v>
      </c>
      <c r="E103" s="241"/>
      <c r="F103" s="241"/>
      <c r="G103" s="57">
        <v>2</v>
      </c>
      <c r="H103" s="49">
        <v>1362000</v>
      </c>
      <c r="I103" s="57">
        <v>3</v>
      </c>
      <c r="J103" s="49">
        <v>798600</v>
      </c>
      <c r="K103" s="47"/>
      <c r="L103" s="47"/>
      <c r="M103" s="47"/>
      <c r="N103" s="47"/>
      <c r="O103" s="31">
        <f>G103+I103+K103+M103</f>
        <v>5</v>
      </c>
      <c r="P103" s="32">
        <f t="shared" si="16"/>
        <v>2160600</v>
      </c>
      <c r="Q103" s="13">
        <f>J103/I103</f>
        <v>266200</v>
      </c>
    </row>
    <row r="104" spans="1:17" ht="45.75" customHeight="1" x14ac:dyDescent="0.25">
      <c r="A104" s="536"/>
      <c r="B104" s="545"/>
      <c r="C104" s="545"/>
      <c r="D104" s="241" t="s">
        <v>44</v>
      </c>
      <c r="E104" s="241"/>
      <c r="F104" s="241"/>
      <c r="G104" s="57">
        <v>5</v>
      </c>
      <c r="H104" s="49">
        <v>628500</v>
      </c>
      <c r="I104" s="57">
        <v>5</v>
      </c>
      <c r="J104" s="49">
        <v>628500</v>
      </c>
      <c r="K104" s="47"/>
      <c r="L104" s="47"/>
      <c r="M104" s="47"/>
      <c r="N104" s="47"/>
      <c r="O104" s="26">
        <f t="shared" si="16"/>
        <v>10</v>
      </c>
      <c r="P104" s="32">
        <f t="shared" si="16"/>
        <v>1257000</v>
      </c>
      <c r="Q104" s="13">
        <f>H104/G104</f>
        <v>125700</v>
      </c>
    </row>
    <row r="105" spans="1:17" ht="30" x14ac:dyDescent="0.25">
      <c r="A105" s="536"/>
      <c r="B105" s="545"/>
      <c r="C105" s="545"/>
      <c r="D105" s="59" t="s">
        <v>45</v>
      </c>
      <c r="E105" s="59"/>
      <c r="F105" s="59"/>
      <c r="G105" s="57">
        <v>1</v>
      </c>
      <c r="H105" s="49">
        <v>2776568</v>
      </c>
      <c r="I105" s="360"/>
      <c r="J105" s="361"/>
      <c r="K105" s="37"/>
      <c r="L105" s="58"/>
      <c r="M105" s="37"/>
      <c r="N105" s="58"/>
      <c r="O105" s="26">
        <f t="shared" si="16"/>
        <v>1</v>
      </c>
      <c r="P105" s="32">
        <f t="shared" si="16"/>
        <v>2776568</v>
      </c>
    </row>
    <row r="106" spans="1:17" ht="39.75" customHeight="1" x14ac:dyDescent="0.25">
      <c r="A106" s="536"/>
      <c r="B106" s="545"/>
      <c r="C106" s="545"/>
      <c r="D106" s="59" t="s">
        <v>46</v>
      </c>
      <c r="E106" s="59"/>
      <c r="F106" s="59"/>
      <c r="G106" s="57">
        <v>1</v>
      </c>
      <c r="H106" s="49">
        <v>1030000</v>
      </c>
      <c r="I106" s="57">
        <v>1</v>
      </c>
      <c r="J106" s="49">
        <v>1976461</v>
      </c>
      <c r="K106" s="37"/>
      <c r="L106" s="58"/>
      <c r="M106" s="37"/>
      <c r="N106" s="58"/>
      <c r="O106" s="26">
        <f t="shared" si="16"/>
        <v>2</v>
      </c>
      <c r="P106" s="32">
        <f t="shared" si="16"/>
        <v>3006461</v>
      </c>
    </row>
    <row r="107" spans="1:17" ht="45" x14ac:dyDescent="0.25">
      <c r="A107" s="536"/>
      <c r="B107" s="545"/>
      <c r="C107" s="545"/>
      <c r="D107" s="59" t="s">
        <v>211</v>
      </c>
      <c r="E107" s="59"/>
      <c r="F107" s="59"/>
      <c r="G107" s="57"/>
      <c r="H107" s="49"/>
      <c r="I107" s="57">
        <v>1</v>
      </c>
      <c r="J107" s="49">
        <v>30987574</v>
      </c>
      <c r="K107" s="37"/>
      <c r="L107" s="58"/>
      <c r="M107" s="37"/>
      <c r="N107" s="58"/>
      <c r="O107" s="26">
        <f t="shared" si="16"/>
        <v>1</v>
      </c>
      <c r="P107" s="32">
        <f t="shared" si="16"/>
        <v>30987574</v>
      </c>
    </row>
    <row r="108" spans="1:17" ht="18.75" customHeight="1" x14ac:dyDescent="0.25">
      <c r="A108" s="537"/>
      <c r="B108" s="546"/>
      <c r="C108" s="546"/>
      <c r="D108" s="60" t="s">
        <v>27</v>
      </c>
      <c r="E108" s="60"/>
      <c r="F108" s="60"/>
      <c r="G108" s="55">
        <f>SUM(G102:G106)</f>
        <v>10</v>
      </c>
      <c r="H108" s="56">
        <f t="shared" ref="H108:N108" si="17">SUM(H102:H106)</f>
        <v>9335735</v>
      </c>
      <c r="I108" s="311">
        <f>SUM(I102:I107)</f>
        <v>10</v>
      </c>
      <c r="J108" s="311">
        <f>SUM(J102:J107)</f>
        <v>34391135</v>
      </c>
      <c r="K108" s="55">
        <f t="shared" si="17"/>
        <v>0</v>
      </c>
      <c r="L108" s="55">
        <f t="shared" si="17"/>
        <v>0</v>
      </c>
      <c r="M108" s="55">
        <f t="shared" si="17"/>
        <v>0</v>
      </c>
      <c r="N108" s="55">
        <f t="shared" si="17"/>
        <v>0</v>
      </c>
      <c r="O108" s="55">
        <f>SUM(O102:O107)</f>
        <v>20</v>
      </c>
      <c r="P108" s="61">
        <f>SUM(P102:P107)</f>
        <v>43726870</v>
      </c>
    </row>
    <row r="109" spans="1:17" ht="60" hidden="1" x14ac:dyDescent="0.25">
      <c r="A109" s="542">
        <v>3</v>
      </c>
      <c r="B109" s="544" t="s">
        <v>94</v>
      </c>
      <c r="C109" s="547" t="s">
        <v>91</v>
      </c>
      <c r="D109" s="62" t="s">
        <v>63</v>
      </c>
      <c r="E109" s="62"/>
      <c r="F109" s="62"/>
      <c r="G109" s="26">
        <v>2</v>
      </c>
      <c r="H109" s="32">
        <v>4000000</v>
      </c>
      <c r="I109" s="359"/>
      <c r="J109" s="359"/>
      <c r="K109" s="47"/>
      <c r="L109" s="47"/>
      <c r="M109" s="47"/>
      <c r="N109" s="47"/>
      <c r="O109" s="26">
        <f t="shared" si="14"/>
        <v>2</v>
      </c>
      <c r="P109" s="32">
        <f t="shared" si="14"/>
        <v>4000000</v>
      </c>
    </row>
    <row r="110" spans="1:17" hidden="1" x14ac:dyDescent="0.25">
      <c r="A110" s="536"/>
      <c r="B110" s="545"/>
      <c r="C110" s="545"/>
      <c r="D110" s="62" t="s">
        <v>64</v>
      </c>
      <c r="E110" s="62"/>
      <c r="F110" s="62"/>
      <c r="G110" s="37">
        <v>2</v>
      </c>
      <c r="H110" s="49">
        <v>246667</v>
      </c>
      <c r="I110" s="136"/>
      <c r="J110" s="362"/>
      <c r="K110" s="37"/>
      <c r="L110" s="49"/>
      <c r="M110" s="37"/>
      <c r="N110" s="49"/>
      <c r="O110" s="26">
        <f>G110+I110+K110+M110</f>
        <v>2</v>
      </c>
      <c r="P110" s="32">
        <f>H110+J110+L110+N110</f>
        <v>246667</v>
      </c>
    </row>
    <row r="111" spans="1:17" ht="25.5" customHeight="1" x14ac:dyDescent="0.25">
      <c r="A111" s="536"/>
      <c r="B111" s="545"/>
      <c r="C111" s="545"/>
      <c r="D111" s="62" t="s">
        <v>212</v>
      </c>
      <c r="E111" s="62"/>
      <c r="F111" s="62"/>
      <c r="G111" s="37"/>
      <c r="H111" s="49"/>
      <c r="I111" s="386">
        <v>1</v>
      </c>
      <c r="J111" s="330">
        <v>157232</v>
      </c>
      <c r="K111" s="37"/>
      <c r="L111" s="49"/>
      <c r="M111" s="37"/>
      <c r="N111" s="49"/>
      <c r="O111" s="26">
        <f t="shared" ref="O111:P112" si="18">G111+I111+K111+M111</f>
        <v>1</v>
      </c>
      <c r="P111" s="32">
        <f t="shared" si="18"/>
        <v>157232</v>
      </c>
      <c r="Q111" s="313" t="s">
        <v>80</v>
      </c>
    </row>
    <row r="112" spans="1:17" ht="45" x14ac:dyDescent="0.25">
      <c r="A112" s="536"/>
      <c r="B112" s="545"/>
      <c r="C112" s="545"/>
      <c r="D112" s="62" t="s">
        <v>213</v>
      </c>
      <c r="E112" s="62"/>
      <c r="F112" s="62"/>
      <c r="G112" s="37"/>
      <c r="H112" s="49"/>
      <c r="I112" s="136">
        <v>1</v>
      </c>
      <c r="J112" s="362">
        <v>3164137</v>
      </c>
      <c r="K112" s="37"/>
      <c r="L112" s="49"/>
      <c r="M112" s="37"/>
      <c r="N112" s="49"/>
      <c r="O112" s="26">
        <f t="shared" si="18"/>
        <v>1</v>
      </c>
      <c r="P112" s="32">
        <f t="shared" si="18"/>
        <v>3164137</v>
      </c>
    </row>
    <row r="113" spans="1:16" x14ac:dyDescent="0.25">
      <c r="A113" s="537"/>
      <c r="B113" s="546"/>
      <c r="C113" s="546"/>
      <c r="D113" s="42" t="s">
        <v>27</v>
      </c>
      <c r="E113" s="42"/>
      <c r="F113" s="42"/>
      <c r="G113" s="55">
        <f>SUM(G109:G110)</f>
        <v>4</v>
      </c>
      <c r="H113" s="56">
        <f>SUM(H109:H110)</f>
        <v>4246667</v>
      </c>
      <c r="I113" s="311">
        <f>SUM(I109:I112)</f>
        <v>2</v>
      </c>
      <c r="J113" s="363">
        <f>SUM(J109:J112)</f>
        <v>3321369</v>
      </c>
      <c r="K113" s="55">
        <f>SUM(K109:K110)</f>
        <v>0</v>
      </c>
      <c r="L113" s="56">
        <f>SUM(L109:L110)</f>
        <v>0</v>
      </c>
      <c r="M113" s="55">
        <f>SUM(M109:M110)</f>
        <v>0</v>
      </c>
      <c r="N113" s="56">
        <f>SUM(N109:N110)</f>
        <v>0</v>
      </c>
      <c r="O113" s="55">
        <f>SUM(O109:O112)</f>
        <v>6</v>
      </c>
      <c r="P113" s="56">
        <f>SUM(P109:P112)</f>
        <v>7568036</v>
      </c>
    </row>
    <row r="114" spans="1:16" ht="26.25" hidden="1" customHeight="1" x14ac:dyDescent="0.25">
      <c r="A114" s="559">
        <v>4</v>
      </c>
      <c r="B114" s="564" t="s">
        <v>30</v>
      </c>
      <c r="C114" s="534" t="s">
        <v>25</v>
      </c>
      <c r="D114" s="245" t="s">
        <v>29</v>
      </c>
      <c r="E114" s="245"/>
      <c r="F114" s="245"/>
      <c r="G114" s="37">
        <v>10</v>
      </c>
      <c r="H114" s="49">
        <v>1032660</v>
      </c>
      <c r="I114" s="364"/>
      <c r="J114" s="364"/>
      <c r="K114" s="64"/>
      <c r="L114" s="65"/>
      <c r="M114" s="65"/>
      <c r="N114" s="65"/>
      <c r="O114" s="26">
        <f t="shared" ref="O114:P125" si="19">G114+I114+K114+M114</f>
        <v>10</v>
      </c>
      <c r="P114" s="32">
        <f t="shared" si="19"/>
        <v>1032660</v>
      </c>
    </row>
    <row r="115" spans="1:16" ht="28.5" hidden="1" customHeight="1" x14ac:dyDescent="0.25">
      <c r="A115" s="559"/>
      <c r="B115" s="564"/>
      <c r="C115" s="534"/>
      <c r="D115" s="42" t="s">
        <v>27</v>
      </c>
      <c r="E115" s="42"/>
      <c r="F115" s="42"/>
      <c r="G115" s="47">
        <f t="shared" ref="G115:P115" si="20">SUM(G114:G114)</f>
        <v>10</v>
      </c>
      <c r="H115" s="56">
        <f t="shared" si="20"/>
        <v>1032660</v>
      </c>
      <c r="I115" s="359">
        <f t="shared" si="20"/>
        <v>0</v>
      </c>
      <c r="J115" s="311">
        <f t="shared" si="20"/>
        <v>0</v>
      </c>
      <c r="K115" s="47">
        <f t="shared" si="20"/>
        <v>0</v>
      </c>
      <c r="L115" s="55">
        <f t="shared" si="20"/>
        <v>0</v>
      </c>
      <c r="M115" s="47">
        <f t="shared" si="20"/>
        <v>0</v>
      </c>
      <c r="N115" s="55">
        <f t="shared" si="20"/>
        <v>0</v>
      </c>
      <c r="O115" s="47">
        <f t="shared" si="20"/>
        <v>10</v>
      </c>
      <c r="P115" s="29">
        <f t="shared" si="20"/>
        <v>1032660</v>
      </c>
    </row>
    <row r="116" spans="1:16" ht="105" hidden="1" x14ac:dyDescent="0.25">
      <c r="A116" s="542">
        <v>5</v>
      </c>
      <c r="B116" s="544" t="s">
        <v>12</v>
      </c>
      <c r="C116" s="544" t="s">
        <v>25</v>
      </c>
      <c r="D116" s="66" t="s">
        <v>65</v>
      </c>
      <c r="E116" s="66"/>
      <c r="F116" s="66"/>
      <c r="G116" s="67">
        <v>1</v>
      </c>
      <c r="H116" s="68">
        <v>9900000</v>
      </c>
      <c r="I116" s="365"/>
      <c r="J116" s="366"/>
      <c r="K116" s="69"/>
      <c r="L116" s="70"/>
      <c r="M116" s="69"/>
      <c r="N116" s="70"/>
      <c r="O116" s="67">
        <f>G116+I116+K116+M116</f>
        <v>1</v>
      </c>
      <c r="P116" s="68">
        <f t="shared" si="19"/>
        <v>9900000</v>
      </c>
    </row>
    <row r="117" spans="1:16" hidden="1" x14ac:dyDescent="0.25">
      <c r="A117" s="536"/>
      <c r="B117" s="545"/>
      <c r="C117" s="545"/>
      <c r="D117" s="324" t="s">
        <v>47</v>
      </c>
      <c r="E117" s="117"/>
      <c r="F117" s="117"/>
      <c r="G117" s="71">
        <v>1</v>
      </c>
      <c r="H117" s="9">
        <v>833256</v>
      </c>
      <c r="I117" s="367"/>
      <c r="J117" s="368"/>
      <c r="K117" s="74"/>
      <c r="L117" s="73"/>
      <c r="M117" s="74"/>
      <c r="N117" s="73"/>
      <c r="O117" s="67">
        <f t="shared" ref="O117:O125" si="21">G117+I117+K117+M117</f>
        <v>1</v>
      </c>
      <c r="P117" s="68">
        <f t="shared" si="19"/>
        <v>833256</v>
      </c>
    </row>
    <row r="118" spans="1:16" hidden="1" x14ac:dyDescent="0.25">
      <c r="A118" s="536"/>
      <c r="B118" s="545"/>
      <c r="C118" s="545"/>
      <c r="D118" s="324" t="s">
        <v>48</v>
      </c>
      <c r="E118" s="117"/>
      <c r="F118" s="117"/>
      <c r="G118" s="71">
        <v>1</v>
      </c>
      <c r="H118" s="9">
        <v>689192</v>
      </c>
      <c r="I118" s="367"/>
      <c r="J118" s="368"/>
      <c r="K118" s="74"/>
      <c r="L118" s="73"/>
      <c r="M118" s="74"/>
      <c r="N118" s="73"/>
      <c r="O118" s="67">
        <f t="shared" si="21"/>
        <v>1</v>
      </c>
      <c r="P118" s="68">
        <f t="shared" si="19"/>
        <v>689192</v>
      </c>
    </row>
    <row r="119" spans="1:16" hidden="1" x14ac:dyDescent="0.25">
      <c r="A119" s="536"/>
      <c r="B119" s="545"/>
      <c r="C119" s="545"/>
      <c r="D119" s="326" t="s">
        <v>66</v>
      </c>
      <c r="E119" s="118"/>
      <c r="F119" s="118"/>
      <c r="G119" s="71">
        <v>1</v>
      </c>
      <c r="H119" s="9">
        <v>244966</v>
      </c>
      <c r="I119" s="367"/>
      <c r="J119" s="368"/>
      <c r="K119" s="74"/>
      <c r="L119" s="73"/>
      <c r="M119" s="75"/>
      <c r="N119" s="75"/>
      <c r="O119" s="67">
        <f t="shared" si="21"/>
        <v>1</v>
      </c>
      <c r="P119" s="68">
        <f t="shared" si="19"/>
        <v>244966</v>
      </c>
    </row>
    <row r="120" spans="1:16" hidden="1" x14ac:dyDescent="0.25">
      <c r="A120" s="536"/>
      <c r="B120" s="545"/>
      <c r="C120" s="545"/>
      <c r="D120" s="326" t="s">
        <v>67</v>
      </c>
      <c r="E120" s="118"/>
      <c r="F120" s="118"/>
      <c r="G120" s="71">
        <v>1</v>
      </c>
      <c r="H120" s="9">
        <v>205167</v>
      </c>
      <c r="I120" s="367"/>
      <c r="J120" s="368"/>
      <c r="K120" s="74"/>
      <c r="L120" s="73"/>
      <c r="M120" s="75"/>
      <c r="N120" s="75"/>
      <c r="O120" s="67">
        <f t="shared" si="21"/>
        <v>1</v>
      </c>
      <c r="P120" s="68">
        <f t="shared" si="19"/>
        <v>205167</v>
      </c>
    </row>
    <row r="121" spans="1:16" ht="30" hidden="1" x14ac:dyDescent="0.25">
      <c r="A121" s="536"/>
      <c r="B121" s="545"/>
      <c r="C121" s="545"/>
      <c r="D121" s="324" t="s">
        <v>49</v>
      </c>
      <c r="E121" s="117"/>
      <c r="F121" s="117"/>
      <c r="G121" s="71">
        <v>1</v>
      </c>
      <c r="H121" s="9">
        <v>1877363</v>
      </c>
      <c r="I121" s="369"/>
      <c r="J121" s="370"/>
      <c r="K121" s="78"/>
      <c r="L121" s="77"/>
      <c r="M121" s="78"/>
      <c r="N121" s="77"/>
      <c r="O121" s="67">
        <f t="shared" si="21"/>
        <v>1</v>
      </c>
      <c r="P121" s="68">
        <f t="shared" si="19"/>
        <v>1877363</v>
      </c>
    </row>
    <row r="122" spans="1:16" hidden="1" x14ac:dyDescent="0.25">
      <c r="A122" s="536"/>
      <c r="B122" s="545"/>
      <c r="C122" s="545"/>
      <c r="D122" s="324" t="s">
        <v>50</v>
      </c>
      <c r="E122" s="117"/>
      <c r="F122" s="117"/>
      <c r="G122" s="71">
        <v>1</v>
      </c>
      <c r="H122" s="9">
        <v>4602384</v>
      </c>
      <c r="I122" s="369"/>
      <c r="J122" s="370"/>
      <c r="K122" s="78"/>
      <c r="L122" s="77"/>
      <c r="M122" s="78"/>
      <c r="N122" s="7"/>
      <c r="O122" s="67">
        <f t="shared" si="21"/>
        <v>1</v>
      </c>
      <c r="P122" s="68">
        <f t="shared" si="19"/>
        <v>4602384</v>
      </c>
    </row>
    <row r="123" spans="1:16" ht="45" x14ac:dyDescent="0.25">
      <c r="A123" s="536"/>
      <c r="B123" s="545"/>
      <c r="C123" s="545"/>
      <c r="D123" s="326" t="s">
        <v>215</v>
      </c>
      <c r="E123" s="117"/>
      <c r="F123" s="117"/>
      <c r="G123" s="71"/>
      <c r="H123" s="9"/>
      <c r="I123" s="369">
        <v>1</v>
      </c>
      <c r="J123" s="371">
        <v>8836638</v>
      </c>
      <c r="K123" s="78"/>
      <c r="L123" s="77"/>
      <c r="M123" s="78"/>
      <c r="N123" s="317"/>
      <c r="O123" s="67">
        <f t="shared" si="21"/>
        <v>1</v>
      </c>
      <c r="P123" s="68">
        <f t="shared" si="19"/>
        <v>8836638</v>
      </c>
    </row>
    <row r="124" spans="1:16" ht="45" x14ac:dyDescent="0.25">
      <c r="A124" s="536"/>
      <c r="B124" s="545"/>
      <c r="C124" s="545"/>
      <c r="D124" s="326" t="s">
        <v>216</v>
      </c>
      <c r="E124" s="117"/>
      <c r="F124" s="117"/>
      <c r="G124" s="71"/>
      <c r="H124" s="9"/>
      <c r="I124" s="369">
        <v>1</v>
      </c>
      <c r="J124" s="371">
        <v>4000354</v>
      </c>
      <c r="K124" s="78"/>
      <c r="L124" s="77"/>
      <c r="M124" s="78"/>
      <c r="N124" s="317"/>
      <c r="O124" s="67">
        <f t="shared" si="21"/>
        <v>1</v>
      </c>
      <c r="P124" s="68">
        <f t="shared" si="19"/>
        <v>4000354</v>
      </c>
    </row>
    <row r="125" spans="1:16" x14ac:dyDescent="0.25">
      <c r="A125" s="536"/>
      <c r="B125" s="545"/>
      <c r="C125" s="545"/>
      <c r="D125" s="326" t="s">
        <v>217</v>
      </c>
      <c r="E125" s="117"/>
      <c r="F125" s="117"/>
      <c r="G125" s="71"/>
      <c r="H125" s="9"/>
      <c r="I125" s="369">
        <v>1</v>
      </c>
      <c r="J125" s="371">
        <v>11535921</v>
      </c>
      <c r="K125" s="78"/>
      <c r="L125" s="77"/>
      <c r="M125" s="78"/>
      <c r="N125" s="317"/>
      <c r="O125" s="67">
        <f t="shared" si="21"/>
        <v>1</v>
      </c>
      <c r="P125" s="68">
        <f t="shared" si="19"/>
        <v>11535921</v>
      </c>
    </row>
    <row r="126" spans="1:16" x14ac:dyDescent="0.25">
      <c r="A126" s="537"/>
      <c r="B126" s="546"/>
      <c r="C126" s="546"/>
      <c r="D126" s="42" t="s">
        <v>27</v>
      </c>
      <c r="E126" s="119"/>
      <c r="F126" s="119"/>
      <c r="G126" s="79">
        <f>SUM(G116:G122)</f>
        <v>7</v>
      </c>
      <c r="H126" s="56">
        <f t="shared" ref="H126:N126" si="22">SUM(H116:H122)</f>
        <v>18352328</v>
      </c>
      <c r="I126" s="372">
        <f>SUM(I123:I125)</f>
        <v>3</v>
      </c>
      <c r="J126" s="310">
        <f>SUM(J123:J125)</f>
        <v>24372913</v>
      </c>
      <c r="K126" s="79">
        <f t="shared" si="22"/>
        <v>0</v>
      </c>
      <c r="L126" s="79">
        <f t="shared" si="22"/>
        <v>0</v>
      </c>
      <c r="M126" s="79">
        <f t="shared" si="22"/>
        <v>0</v>
      </c>
      <c r="N126" s="79">
        <f t="shared" si="22"/>
        <v>0</v>
      </c>
      <c r="O126" s="80">
        <f>SUM(O116:O125)</f>
        <v>10</v>
      </c>
      <c r="P126" s="56">
        <f>SUM(P116:P125)</f>
        <v>42725241</v>
      </c>
    </row>
    <row r="127" spans="1:16" ht="52.5" customHeight="1" x14ac:dyDescent="0.25">
      <c r="A127" s="559">
        <v>6</v>
      </c>
      <c r="B127" s="561" t="s">
        <v>14</v>
      </c>
      <c r="C127" s="534" t="s">
        <v>25</v>
      </c>
      <c r="D127" s="81" t="s">
        <v>69</v>
      </c>
      <c r="E127" s="81"/>
      <c r="F127" s="81"/>
      <c r="G127" s="37">
        <v>3</v>
      </c>
      <c r="H127" s="49">
        <v>649689</v>
      </c>
      <c r="I127" s="37">
        <v>1</v>
      </c>
      <c r="J127" s="91">
        <v>1380288</v>
      </c>
      <c r="K127" s="64"/>
      <c r="L127" s="65"/>
      <c r="M127" s="65"/>
      <c r="N127" s="65"/>
      <c r="O127" s="26">
        <f t="shared" ref="O127:P135" si="23">G127+I127+K127+M127</f>
        <v>4</v>
      </c>
      <c r="P127" s="32">
        <f t="shared" si="23"/>
        <v>2029977</v>
      </c>
    </row>
    <row r="128" spans="1:16" ht="31.5" customHeight="1" x14ac:dyDescent="0.25">
      <c r="A128" s="559"/>
      <c r="B128" s="561"/>
      <c r="C128" s="563"/>
      <c r="D128" s="81" t="s">
        <v>70</v>
      </c>
      <c r="E128" s="120"/>
      <c r="F128" s="120"/>
      <c r="G128" s="82">
        <v>1</v>
      </c>
      <c r="H128" s="49">
        <v>1026667</v>
      </c>
      <c r="I128" s="82">
        <v>1</v>
      </c>
      <c r="J128" s="91">
        <v>1026667</v>
      </c>
      <c r="K128" s="64"/>
      <c r="L128" s="65"/>
      <c r="M128" s="65"/>
      <c r="N128" s="65"/>
      <c r="O128" s="26">
        <f t="shared" si="23"/>
        <v>2</v>
      </c>
      <c r="P128" s="32">
        <f t="shared" si="23"/>
        <v>2053334</v>
      </c>
    </row>
    <row r="129" spans="1:17" ht="31.5" customHeight="1" x14ac:dyDescent="0.25">
      <c r="A129" s="559"/>
      <c r="B129" s="561"/>
      <c r="C129" s="563"/>
      <c r="D129" s="81" t="s">
        <v>70</v>
      </c>
      <c r="E129" s="120"/>
      <c r="F129" s="120"/>
      <c r="G129" s="82"/>
      <c r="H129" s="49"/>
      <c r="I129" s="82">
        <v>1</v>
      </c>
      <c r="J129" s="91">
        <v>616667</v>
      </c>
      <c r="K129" s="64"/>
      <c r="L129" s="65"/>
      <c r="M129" s="65"/>
      <c r="N129" s="65"/>
      <c r="O129" s="26">
        <f t="shared" si="23"/>
        <v>1</v>
      </c>
      <c r="P129" s="32">
        <f t="shared" si="23"/>
        <v>616667</v>
      </c>
    </row>
    <row r="130" spans="1:17" ht="31.5" customHeight="1" x14ac:dyDescent="0.25">
      <c r="A130" s="559"/>
      <c r="B130" s="561"/>
      <c r="C130" s="563"/>
      <c r="D130" s="245" t="s">
        <v>71</v>
      </c>
      <c r="E130" s="121"/>
      <c r="F130" s="121"/>
      <c r="G130" s="82">
        <v>1</v>
      </c>
      <c r="H130" s="49">
        <v>1692017</v>
      </c>
      <c r="I130" s="82">
        <v>1</v>
      </c>
      <c r="J130" s="91">
        <v>1691017</v>
      </c>
      <c r="K130" s="64"/>
      <c r="L130" s="65"/>
      <c r="M130" s="65"/>
      <c r="N130" s="65"/>
      <c r="O130" s="26">
        <f t="shared" si="23"/>
        <v>2</v>
      </c>
      <c r="P130" s="32">
        <f t="shared" si="23"/>
        <v>3383034</v>
      </c>
    </row>
    <row r="131" spans="1:17" hidden="1" x14ac:dyDescent="0.25">
      <c r="A131" s="559"/>
      <c r="B131" s="561"/>
      <c r="C131" s="563"/>
      <c r="D131" s="245" t="s">
        <v>72</v>
      </c>
      <c r="E131" s="121"/>
      <c r="F131" s="121"/>
      <c r="G131" s="82">
        <v>1</v>
      </c>
      <c r="H131" s="49">
        <v>3700000</v>
      </c>
      <c r="I131" s="136"/>
      <c r="J131" s="375"/>
      <c r="K131" s="64"/>
      <c r="L131" s="65"/>
      <c r="M131" s="65"/>
      <c r="N131" s="65"/>
      <c r="O131" s="26">
        <f t="shared" si="23"/>
        <v>1</v>
      </c>
      <c r="P131" s="32">
        <f t="shared" si="23"/>
        <v>3700000</v>
      </c>
    </row>
    <row r="132" spans="1:17" ht="31.5" hidden="1" customHeight="1" x14ac:dyDescent="0.25">
      <c r="A132" s="559"/>
      <c r="B132" s="561"/>
      <c r="C132" s="563"/>
      <c r="D132" s="245" t="s">
        <v>73</v>
      </c>
      <c r="E132" s="121"/>
      <c r="F132" s="121"/>
      <c r="G132" s="82">
        <v>1</v>
      </c>
      <c r="H132" s="49">
        <v>9805086</v>
      </c>
      <c r="I132" s="136"/>
      <c r="J132" s="375"/>
      <c r="K132" s="64"/>
      <c r="L132" s="65"/>
      <c r="M132" s="65"/>
      <c r="N132" s="65"/>
      <c r="O132" s="26">
        <f t="shared" si="23"/>
        <v>1</v>
      </c>
      <c r="P132" s="32">
        <f t="shared" si="23"/>
        <v>9805086</v>
      </c>
    </row>
    <row r="133" spans="1:17" hidden="1" x14ac:dyDescent="0.25">
      <c r="A133" s="559"/>
      <c r="B133" s="561"/>
      <c r="C133" s="563"/>
      <c r="D133" s="245" t="s">
        <v>74</v>
      </c>
      <c r="E133" s="121"/>
      <c r="F133" s="121"/>
      <c r="G133" s="82">
        <v>1</v>
      </c>
      <c r="H133" s="49">
        <v>256600</v>
      </c>
      <c r="I133" s="136"/>
      <c r="J133" s="375"/>
      <c r="K133" s="64"/>
      <c r="L133" s="65"/>
      <c r="M133" s="65"/>
      <c r="N133" s="65"/>
      <c r="O133" s="26">
        <f t="shared" si="23"/>
        <v>1</v>
      </c>
      <c r="P133" s="32">
        <f t="shared" si="23"/>
        <v>256600</v>
      </c>
    </row>
    <row r="134" spans="1:17" ht="63" x14ac:dyDescent="0.25">
      <c r="A134" s="559"/>
      <c r="B134" s="561"/>
      <c r="C134" s="563"/>
      <c r="D134" s="321" t="s">
        <v>218</v>
      </c>
      <c r="E134" s="320"/>
      <c r="F134" s="320"/>
      <c r="G134" s="82"/>
      <c r="H134" s="49"/>
      <c r="I134" s="136">
        <v>1</v>
      </c>
      <c r="J134" s="91">
        <v>1059724</v>
      </c>
      <c r="K134" s="64"/>
      <c r="L134" s="65"/>
      <c r="M134" s="65"/>
      <c r="N134" s="65"/>
      <c r="O134" s="26">
        <f t="shared" si="23"/>
        <v>1</v>
      </c>
      <c r="P134" s="32">
        <f t="shared" si="23"/>
        <v>1059724</v>
      </c>
    </row>
    <row r="135" spans="1:17" x14ac:dyDescent="0.25">
      <c r="A135" s="559"/>
      <c r="B135" s="561"/>
      <c r="C135" s="563"/>
      <c r="D135" s="321" t="s">
        <v>219</v>
      </c>
      <c r="E135" s="320"/>
      <c r="F135" s="320"/>
      <c r="G135" s="82"/>
      <c r="H135" s="49"/>
      <c r="I135" s="136">
        <v>1</v>
      </c>
      <c r="J135" s="91">
        <v>531600</v>
      </c>
      <c r="K135" s="64"/>
      <c r="L135" s="65"/>
      <c r="M135" s="65"/>
      <c r="N135" s="65"/>
      <c r="O135" s="26">
        <f t="shared" si="23"/>
        <v>1</v>
      </c>
      <c r="P135" s="32">
        <f t="shared" si="23"/>
        <v>531600</v>
      </c>
    </row>
    <row r="136" spans="1:17" x14ac:dyDescent="0.25">
      <c r="A136" s="560"/>
      <c r="B136" s="562"/>
      <c r="C136" s="535"/>
      <c r="D136" s="83" t="s">
        <v>27</v>
      </c>
      <c r="E136" s="83"/>
      <c r="F136" s="83"/>
      <c r="G136" s="47">
        <f>SUM(G127:G133)</f>
        <v>8</v>
      </c>
      <c r="H136" s="56">
        <f>SUM(H127:H133)</f>
        <v>17130059</v>
      </c>
      <c r="I136" s="359">
        <f>SUM(I127:I135)</f>
        <v>6</v>
      </c>
      <c r="J136" s="310">
        <f>SUM(J127:J135)</f>
        <v>6305963</v>
      </c>
      <c r="K136" s="47">
        <f t="shared" ref="K136:N136" si="24">SUM(K127:K133)</f>
        <v>0</v>
      </c>
      <c r="L136" s="56">
        <f t="shared" si="24"/>
        <v>0</v>
      </c>
      <c r="M136" s="47">
        <f t="shared" si="24"/>
        <v>0</v>
      </c>
      <c r="N136" s="56">
        <f t="shared" si="24"/>
        <v>0</v>
      </c>
      <c r="O136" s="47">
        <f>SUM(O127:O135)</f>
        <v>14</v>
      </c>
      <c r="P136" s="56">
        <f>SUM(P127:P135)</f>
        <v>23436022</v>
      </c>
    </row>
    <row r="137" spans="1:17" hidden="1" x14ac:dyDescent="0.25">
      <c r="A137" s="536">
        <v>7</v>
      </c>
      <c r="B137" s="532" t="s">
        <v>31</v>
      </c>
      <c r="C137" s="534" t="s">
        <v>25</v>
      </c>
      <c r="D137" s="241" t="s">
        <v>75</v>
      </c>
      <c r="E137" s="244"/>
      <c r="F137" s="244"/>
      <c r="G137" s="84">
        <v>1</v>
      </c>
      <c r="H137" s="85">
        <v>3500000</v>
      </c>
      <c r="I137" s="373"/>
      <c r="J137" s="394"/>
      <c r="K137" s="84"/>
      <c r="L137" s="57"/>
      <c r="M137" s="87"/>
      <c r="N137" s="87"/>
      <c r="O137" s="26">
        <f>G137+I137+K137+M137</f>
        <v>1</v>
      </c>
      <c r="P137" s="32">
        <f>H137+J137+L137+N137</f>
        <v>3500000</v>
      </c>
    </row>
    <row r="138" spans="1:17" x14ac:dyDescent="0.25">
      <c r="A138" s="536"/>
      <c r="B138" s="532"/>
      <c r="C138" s="534"/>
      <c r="D138" s="241" t="s">
        <v>221</v>
      </c>
      <c r="E138" s="244"/>
      <c r="F138" s="244"/>
      <c r="G138" s="84"/>
      <c r="H138" s="85"/>
      <c r="I138" s="374">
        <v>3</v>
      </c>
      <c r="J138" s="375">
        <v>1996000</v>
      </c>
      <c r="K138" s="84"/>
      <c r="L138" s="87"/>
      <c r="M138" s="87"/>
      <c r="N138" s="87"/>
      <c r="O138" s="26">
        <f t="shared" ref="O138:P139" si="25">G138+I138+K138+M138</f>
        <v>3</v>
      </c>
      <c r="P138" s="32">
        <f t="shared" si="25"/>
        <v>1996000</v>
      </c>
      <c r="Q138" s="13">
        <f>J138/I138</f>
        <v>665333.33333333337</v>
      </c>
    </row>
    <row r="139" spans="1:17" x14ac:dyDescent="0.25">
      <c r="A139" s="536"/>
      <c r="B139" s="532"/>
      <c r="C139" s="534"/>
      <c r="D139" s="241" t="s">
        <v>222</v>
      </c>
      <c r="E139" s="244"/>
      <c r="F139" s="244"/>
      <c r="G139" s="84"/>
      <c r="H139" s="85"/>
      <c r="I139" s="374">
        <v>3</v>
      </c>
      <c r="J139" s="375">
        <v>1830000</v>
      </c>
      <c r="K139" s="84"/>
      <c r="L139" s="87"/>
      <c r="M139" s="87"/>
      <c r="N139" s="87"/>
      <c r="O139" s="26">
        <f t="shared" si="25"/>
        <v>3</v>
      </c>
      <c r="P139" s="32">
        <f t="shared" si="25"/>
        <v>1830000</v>
      </c>
      <c r="Q139" s="13">
        <f>J139/I139</f>
        <v>610000</v>
      </c>
    </row>
    <row r="140" spans="1:17" x14ac:dyDescent="0.25">
      <c r="A140" s="537"/>
      <c r="B140" s="533"/>
      <c r="C140" s="535"/>
      <c r="D140" s="42" t="s">
        <v>27</v>
      </c>
      <c r="E140" s="119"/>
      <c r="F140" s="119"/>
      <c r="G140" s="79">
        <f>SUM(G137:G137)</f>
        <v>1</v>
      </c>
      <c r="H140" s="56">
        <f t="shared" ref="H140:N140" si="26">SUM(H137:H137)</f>
        <v>3500000</v>
      </c>
      <c r="I140" s="372">
        <f>SUM(I138:I139)</f>
        <v>6</v>
      </c>
      <c r="J140" s="310">
        <f>SUM(J138:J139)</f>
        <v>3826000</v>
      </c>
      <c r="K140" s="79">
        <f t="shared" si="26"/>
        <v>0</v>
      </c>
      <c r="L140" s="79">
        <f t="shared" si="26"/>
        <v>0</v>
      </c>
      <c r="M140" s="79">
        <f t="shared" si="26"/>
        <v>0</v>
      </c>
      <c r="N140" s="79">
        <f t="shared" si="26"/>
        <v>0</v>
      </c>
      <c r="O140" s="79">
        <f>SUM(O137:O139)</f>
        <v>7</v>
      </c>
      <c r="P140" s="56">
        <f>SUM(P137:P139)</f>
        <v>7326000</v>
      </c>
    </row>
    <row r="141" spans="1:17" hidden="1" x14ac:dyDescent="0.25">
      <c r="A141" s="536">
        <v>8</v>
      </c>
      <c r="B141" s="532" t="s">
        <v>51</v>
      </c>
      <c r="C141" s="534" t="s">
        <v>25</v>
      </c>
      <c r="D141" s="88" t="s">
        <v>52</v>
      </c>
      <c r="E141" s="123"/>
      <c r="F141" s="123"/>
      <c r="G141" s="84">
        <v>1</v>
      </c>
      <c r="H141" s="85">
        <v>1741758</v>
      </c>
      <c r="I141" s="374"/>
      <c r="J141" s="215"/>
      <c r="K141" s="84"/>
      <c r="L141" s="35"/>
      <c r="M141" s="84"/>
      <c r="N141" s="35"/>
      <c r="O141" s="26">
        <f t="shared" ref="O141:P145" si="27">G141+I141+K141+M141</f>
        <v>1</v>
      </c>
      <c r="P141" s="32">
        <f t="shared" si="27"/>
        <v>1741758</v>
      </c>
    </row>
    <row r="142" spans="1:17" hidden="1" x14ac:dyDescent="0.25">
      <c r="A142" s="536"/>
      <c r="B142" s="532"/>
      <c r="C142" s="534"/>
      <c r="D142" s="88" t="s">
        <v>53</v>
      </c>
      <c r="E142" s="123"/>
      <c r="F142" s="123"/>
      <c r="G142" s="84">
        <v>1</v>
      </c>
      <c r="H142" s="85">
        <v>1116943</v>
      </c>
      <c r="I142" s="374"/>
      <c r="J142" s="215"/>
      <c r="K142" s="84"/>
      <c r="L142" s="35"/>
      <c r="M142" s="84"/>
      <c r="N142" s="35"/>
      <c r="O142" s="26">
        <f t="shared" si="27"/>
        <v>1</v>
      </c>
      <c r="P142" s="32">
        <f t="shared" si="27"/>
        <v>1116943</v>
      </c>
    </row>
    <row r="143" spans="1:17" hidden="1" x14ac:dyDescent="0.25">
      <c r="A143" s="536"/>
      <c r="B143" s="532"/>
      <c r="C143" s="534"/>
      <c r="D143" s="88" t="s">
        <v>54</v>
      </c>
      <c r="E143" s="123"/>
      <c r="F143" s="123"/>
      <c r="G143" s="84">
        <v>1</v>
      </c>
      <c r="H143" s="85">
        <v>217056</v>
      </c>
      <c r="I143" s="374"/>
      <c r="J143" s="215"/>
      <c r="K143" s="84"/>
      <c r="L143" s="35"/>
      <c r="M143" s="84"/>
      <c r="N143" s="35"/>
      <c r="O143" s="26">
        <f t="shared" si="27"/>
        <v>1</v>
      </c>
      <c r="P143" s="32">
        <f t="shared" si="27"/>
        <v>217056</v>
      </c>
    </row>
    <row r="144" spans="1:17" hidden="1" x14ac:dyDescent="0.25">
      <c r="A144" s="536"/>
      <c r="B144" s="532"/>
      <c r="C144" s="534"/>
      <c r="D144" s="88" t="s">
        <v>55</v>
      </c>
      <c r="E144" s="123"/>
      <c r="F144" s="123"/>
      <c r="G144" s="84">
        <v>1</v>
      </c>
      <c r="H144" s="85">
        <v>177237</v>
      </c>
      <c r="I144" s="374"/>
      <c r="J144" s="215"/>
      <c r="K144" s="84"/>
      <c r="L144" s="35"/>
      <c r="M144" s="84"/>
      <c r="N144" s="35"/>
      <c r="O144" s="26">
        <f t="shared" si="27"/>
        <v>1</v>
      </c>
      <c r="P144" s="32">
        <f t="shared" si="27"/>
        <v>177237</v>
      </c>
    </row>
    <row r="145" spans="1:16" hidden="1" x14ac:dyDescent="0.25">
      <c r="A145" s="536"/>
      <c r="B145" s="532"/>
      <c r="C145" s="534"/>
      <c r="D145" s="89" t="s">
        <v>56</v>
      </c>
      <c r="E145" s="124"/>
      <c r="F145" s="124"/>
      <c r="G145" s="84">
        <v>1</v>
      </c>
      <c r="H145" s="85">
        <v>1106279</v>
      </c>
      <c r="I145" s="374"/>
      <c r="J145" s="215"/>
      <c r="K145" s="84"/>
      <c r="L145" s="35"/>
      <c r="M145" s="84"/>
      <c r="N145" s="35"/>
      <c r="O145" s="26">
        <f t="shared" si="27"/>
        <v>1</v>
      </c>
      <c r="P145" s="32">
        <f t="shared" si="27"/>
        <v>1106279</v>
      </c>
    </row>
    <row r="146" spans="1:16" hidden="1" x14ac:dyDescent="0.25">
      <c r="A146" s="537"/>
      <c r="B146" s="533"/>
      <c r="C146" s="535"/>
      <c r="D146" s="42" t="s">
        <v>27</v>
      </c>
      <c r="E146" s="119"/>
      <c r="F146" s="119"/>
      <c r="G146" s="79">
        <f>SUM(G141:G145)</f>
        <v>5</v>
      </c>
      <c r="H146" s="56">
        <f>SUM(H141:H145)</f>
        <v>4359273</v>
      </c>
      <c r="I146" s="372">
        <f t="shared" ref="I146:P146" si="28">SUM(I141:I145)</f>
        <v>0</v>
      </c>
      <c r="J146" s="310">
        <f t="shared" si="28"/>
        <v>0</v>
      </c>
      <c r="K146" s="79">
        <f t="shared" si="28"/>
        <v>0</v>
      </c>
      <c r="L146" s="56">
        <f t="shared" si="28"/>
        <v>0</v>
      </c>
      <c r="M146" s="79">
        <f t="shared" si="28"/>
        <v>0</v>
      </c>
      <c r="N146" s="56">
        <f t="shared" si="28"/>
        <v>0</v>
      </c>
      <c r="O146" s="79">
        <f>SUM(O141:O145)</f>
        <v>5</v>
      </c>
      <c r="P146" s="56">
        <f t="shared" si="28"/>
        <v>4359273</v>
      </c>
    </row>
    <row r="147" spans="1:16" ht="15" x14ac:dyDescent="0.25">
      <c r="A147" s="542">
        <v>9</v>
      </c>
      <c r="B147" s="561" t="s">
        <v>57</v>
      </c>
      <c r="C147" s="534" t="s">
        <v>25</v>
      </c>
      <c r="D147" s="441" t="s">
        <v>76</v>
      </c>
      <c r="E147" s="441"/>
      <c r="F147" s="441"/>
      <c r="G147" s="316">
        <v>1</v>
      </c>
      <c r="H147" s="315">
        <v>6532333</v>
      </c>
      <c r="I147" s="316">
        <v>1</v>
      </c>
      <c r="J147" s="442">
        <v>6875000</v>
      </c>
      <c r="K147" s="64"/>
      <c r="L147" s="65"/>
      <c r="M147" s="65"/>
      <c r="N147" s="65"/>
      <c r="O147" s="26">
        <f>G147+I147+K147+M147</f>
        <v>2</v>
      </c>
      <c r="P147" s="32">
        <f>H147+J147+L147+N147</f>
        <v>13407333</v>
      </c>
    </row>
    <row r="148" spans="1:16" x14ac:dyDescent="0.25">
      <c r="A148" s="536"/>
      <c r="B148" s="561"/>
      <c r="C148" s="534"/>
      <c r="D148" s="322" t="s">
        <v>223</v>
      </c>
      <c r="E148" s="322"/>
      <c r="F148" s="322"/>
      <c r="G148" s="37"/>
      <c r="H148" s="49"/>
      <c r="I148" s="136">
        <v>1</v>
      </c>
      <c r="J148" s="375">
        <v>441533</v>
      </c>
      <c r="K148" s="64"/>
      <c r="L148" s="65"/>
      <c r="M148" s="65"/>
      <c r="N148" s="65"/>
      <c r="O148" s="26">
        <f>G148+I148+K148+M148</f>
        <v>1</v>
      </c>
      <c r="P148" s="32">
        <f>H148+J148+L148+N148</f>
        <v>441533</v>
      </c>
    </row>
    <row r="149" spans="1:16" ht="18.75" customHeight="1" x14ac:dyDescent="0.25">
      <c r="A149" s="531"/>
      <c r="B149" s="562"/>
      <c r="C149" s="535"/>
      <c r="D149" s="92" t="s">
        <v>27</v>
      </c>
      <c r="E149" s="92"/>
      <c r="F149" s="92"/>
      <c r="G149" s="47">
        <f>SUM(G147:G147)</f>
        <v>1</v>
      </c>
      <c r="H149" s="56">
        <f>SUM(H147:H147)</f>
        <v>6532333</v>
      </c>
      <c r="I149" s="359">
        <f>SUM(I147:I148)</f>
        <v>2</v>
      </c>
      <c r="J149" s="310">
        <f>SUM(J147:J148)</f>
        <v>7316533</v>
      </c>
      <c r="K149" s="47">
        <f t="shared" ref="K149:N149" si="29">SUM(K147:K147)</f>
        <v>0</v>
      </c>
      <c r="L149" s="56">
        <f t="shared" si="29"/>
        <v>0</v>
      </c>
      <c r="M149" s="47">
        <f t="shared" si="29"/>
        <v>0</v>
      </c>
      <c r="N149" s="56">
        <f t="shared" si="29"/>
        <v>0</v>
      </c>
      <c r="O149" s="79">
        <f>SUM(O147:O148)</f>
        <v>3</v>
      </c>
      <c r="P149" s="56">
        <f>SUM(P147:P148)</f>
        <v>13848866</v>
      </c>
    </row>
    <row r="150" spans="1:16" ht="30" hidden="1" x14ac:dyDescent="0.25">
      <c r="A150" s="536">
        <v>10</v>
      </c>
      <c r="B150" s="532" t="s">
        <v>32</v>
      </c>
      <c r="C150" s="534" t="s">
        <v>25</v>
      </c>
      <c r="D150" s="241" t="s">
        <v>58</v>
      </c>
      <c r="E150" s="244"/>
      <c r="F150" s="244"/>
      <c r="G150" s="84">
        <v>1</v>
      </c>
      <c r="H150" s="85">
        <v>6201334</v>
      </c>
      <c r="I150" s="374"/>
      <c r="J150" s="215"/>
      <c r="K150" s="84"/>
      <c r="L150" s="35"/>
      <c r="M150" s="87"/>
      <c r="N150" s="85"/>
      <c r="O150" s="31">
        <f t="shared" ref="O150:P152" si="30">E150+G150+I150+K150+M150</f>
        <v>1</v>
      </c>
      <c r="P150" s="32">
        <f t="shared" si="30"/>
        <v>6201334</v>
      </c>
    </row>
    <row r="151" spans="1:16" ht="30" hidden="1" x14ac:dyDescent="0.25">
      <c r="A151" s="536"/>
      <c r="B151" s="532"/>
      <c r="C151" s="534"/>
      <c r="D151" s="88" t="s">
        <v>148</v>
      </c>
      <c r="E151" s="84">
        <v>1</v>
      </c>
      <c r="F151" s="85">
        <v>212661.5</v>
      </c>
      <c r="G151" s="84"/>
      <c r="H151" s="85"/>
      <c r="I151" s="374"/>
      <c r="J151" s="215"/>
      <c r="K151" s="84"/>
      <c r="L151" s="35"/>
      <c r="M151" s="87"/>
      <c r="N151" s="85"/>
      <c r="O151" s="31">
        <f t="shared" si="30"/>
        <v>1</v>
      </c>
      <c r="P151" s="32">
        <f t="shared" si="30"/>
        <v>212661.5</v>
      </c>
    </row>
    <row r="152" spans="1:16" ht="30" x14ac:dyDescent="0.25">
      <c r="A152" s="536"/>
      <c r="B152" s="532"/>
      <c r="C152" s="534"/>
      <c r="D152" s="88" t="s">
        <v>224</v>
      </c>
      <c r="E152" s="84"/>
      <c r="F152" s="85"/>
      <c r="G152" s="84"/>
      <c r="H152" s="85"/>
      <c r="I152" s="374">
        <v>1</v>
      </c>
      <c r="J152" s="215">
        <v>5349334</v>
      </c>
      <c r="K152" s="84"/>
      <c r="L152" s="35"/>
      <c r="M152" s="87"/>
      <c r="N152" s="85"/>
      <c r="O152" s="31">
        <f t="shared" si="30"/>
        <v>1</v>
      </c>
      <c r="P152" s="32">
        <f t="shared" si="30"/>
        <v>5349334</v>
      </c>
    </row>
    <row r="153" spans="1:16" ht="21.75" customHeight="1" x14ac:dyDescent="0.25">
      <c r="A153" s="537"/>
      <c r="B153" s="533"/>
      <c r="C153" s="535"/>
      <c r="D153" s="42" t="s">
        <v>27</v>
      </c>
      <c r="E153" s="79">
        <f>SUM(E150:E151)</f>
        <v>1</v>
      </c>
      <c r="F153" s="56">
        <f>SUM(F150:F151)</f>
        <v>212661.5</v>
      </c>
      <c r="G153" s="79">
        <f t="shared" ref="G153:N153" si="31">SUM(G150:G150)</f>
        <v>1</v>
      </c>
      <c r="H153" s="56">
        <f t="shared" si="31"/>
        <v>6201334</v>
      </c>
      <c r="I153" s="372">
        <f>SUM(I150:I152)</f>
        <v>1</v>
      </c>
      <c r="J153" s="310">
        <f>SUM(J150:J152)</f>
        <v>5349334</v>
      </c>
      <c r="K153" s="79">
        <f t="shared" si="31"/>
        <v>0</v>
      </c>
      <c r="L153" s="56">
        <f t="shared" si="31"/>
        <v>0</v>
      </c>
      <c r="M153" s="80">
        <f t="shared" si="31"/>
        <v>0</v>
      </c>
      <c r="N153" s="56">
        <f t="shared" si="31"/>
        <v>0</v>
      </c>
      <c r="O153" s="55">
        <f>SUM(O150:O152)</f>
        <v>3</v>
      </c>
      <c r="P153" s="56">
        <f>SUM(P150:P152)</f>
        <v>11763329.5</v>
      </c>
    </row>
    <row r="154" spans="1:16" ht="21.75" customHeight="1" x14ac:dyDescent="0.25">
      <c r="A154" s="542">
        <v>11</v>
      </c>
      <c r="B154" s="561" t="s">
        <v>59</v>
      </c>
      <c r="C154" s="534" t="s">
        <v>25</v>
      </c>
      <c r="D154" s="63" t="s">
        <v>264</v>
      </c>
      <c r="E154" s="63"/>
      <c r="F154" s="63"/>
      <c r="G154" s="37">
        <v>3</v>
      </c>
      <c r="H154" s="49">
        <v>1618933</v>
      </c>
      <c r="I154" s="37">
        <v>1</v>
      </c>
      <c r="J154" s="91">
        <v>601800</v>
      </c>
      <c r="K154" s="37"/>
      <c r="L154" s="94"/>
      <c r="M154" s="65"/>
      <c r="N154" s="65"/>
      <c r="O154" s="32">
        <f>G154+I154+K154+M154</f>
        <v>4</v>
      </c>
      <c r="P154" s="32">
        <f>H154+J154+L154+N154</f>
        <v>2220733</v>
      </c>
    </row>
    <row r="155" spans="1:16" ht="18.75" customHeight="1" x14ac:dyDescent="0.25">
      <c r="A155" s="531"/>
      <c r="B155" s="562"/>
      <c r="C155" s="535"/>
      <c r="D155" s="92" t="s">
        <v>27</v>
      </c>
      <c r="E155" s="92"/>
      <c r="F155" s="92"/>
      <c r="G155" s="47">
        <f t="shared" ref="G155:P155" si="32">SUM(G154:G154)</f>
        <v>3</v>
      </c>
      <c r="H155" s="56">
        <f t="shared" si="32"/>
        <v>1618933</v>
      </c>
      <c r="I155" s="376">
        <f t="shared" si="32"/>
        <v>1</v>
      </c>
      <c r="J155" s="395">
        <f t="shared" si="32"/>
        <v>601800</v>
      </c>
      <c r="K155" s="95">
        <f t="shared" si="32"/>
        <v>0</v>
      </c>
      <c r="L155" s="96">
        <f t="shared" si="32"/>
        <v>0</v>
      </c>
      <c r="M155" s="47">
        <f t="shared" si="32"/>
        <v>0</v>
      </c>
      <c r="N155" s="56">
        <f t="shared" si="32"/>
        <v>0</v>
      </c>
      <c r="O155" s="47">
        <f t="shared" si="32"/>
        <v>4</v>
      </c>
      <c r="P155" s="56">
        <f t="shared" si="32"/>
        <v>2220733</v>
      </c>
    </row>
    <row r="156" spans="1:16" ht="31.5" hidden="1" customHeight="1" x14ac:dyDescent="0.25">
      <c r="A156" s="542">
        <v>12</v>
      </c>
      <c r="B156" s="561" t="s">
        <v>60</v>
      </c>
      <c r="C156" s="534" t="s">
        <v>25</v>
      </c>
      <c r="D156" s="90" t="s">
        <v>77</v>
      </c>
      <c r="E156" s="90"/>
      <c r="F156" s="90"/>
      <c r="G156" s="37">
        <v>1</v>
      </c>
      <c r="H156" s="49">
        <v>6081038</v>
      </c>
      <c r="I156" s="136"/>
      <c r="J156" s="375"/>
      <c r="K156" s="37"/>
      <c r="L156" s="68"/>
      <c r="M156" s="65"/>
      <c r="N156" s="65"/>
      <c r="O156" s="97">
        <f>G156+I156+K156+M156</f>
        <v>1</v>
      </c>
      <c r="P156" s="98">
        <f>H156+J156+L156+N156</f>
        <v>6081038</v>
      </c>
    </row>
    <row r="157" spans="1:16" ht="15.75" hidden="1" customHeight="1" x14ac:dyDescent="0.25">
      <c r="A157" s="531"/>
      <c r="B157" s="562"/>
      <c r="C157" s="535"/>
      <c r="D157" s="92" t="s">
        <v>27</v>
      </c>
      <c r="E157" s="92"/>
      <c r="F157" s="92"/>
      <c r="G157" s="47">
        <f t="shared" ref="G157:P157" si="33">SUM(G156:G156)</f>
        <v>1</v>
      </c>
      <c r="H157" s="56">
        <f t="shared" si="33"/>
        <v>6081038</v>
      </c>
      <c r="I157" s="376">
        <f t="shared" si="33"/>
        <v>0</v>
      </c>
      <c r="J157" s="395">
        <f t="shared" si="33"/>
        <v>0</v>
      </c>
      <c r="K157" s="95">
        <f t="shared" si="33"/>
        <v>0</v>
      </c>
      <c r="L157" s="96">
        <f t="shared" si="33"/>
        <v>0</v>
      </c>
      <c r="M157" s="47">
        <f t="shared" si="33"/>
        <v>0</v>
      </c>
      <c r="N157" s="56">
        <f t="shared" si="33"/>
        <v>0</v>
      </c>
      <c r="O157" s="47">
        <f t="shared" si="33"/>
        <v>1</v>
      </c>
      <c r="P157" s="56">
        <f t="shared" si="33"/>
        <v>6081038</v>
      </c>
    </row>
    <row r="158" spans="1:16" ht="60" hidden="1" x14ac:dyDescent="0.25">
      <c r="A158" s="542">
        <v>13</v>
      </c>
      <c r="B158" s="561" t="s">
        <v>61</v>
      </c>
      <c r="C158" s="534" t="s">
        <v>25</v>
      </c>
      <c r="D158" s="241" t="s">
        <v>78</v>
      </c>
      <c r="E158" s="241"/>
      <c r="F158" s="241"/>
      <c r="G158" s="37">
        <v>1</v>
      </c>
      <c r="H158" s="49">
        <v>3298333</v>
      </c>
      <c r="I158" s="136"/>
      <c r="J158" s="375"/>
      <c r="K158" s="37"/>
      <c r="L158" s="68"/>
      <c r="M158" s="65"/>
      <c r="N158" s="65"/>
      <c r="O158" s="97">
        <f>G158+I158+K158+M158</f>
        <v>1</v>
      </c>
      <c r="P158" s="98">
        <f>H158+J158+L158+N158</f>
        <v>3298333</v>
      </c>
    </row>
    <row r="159" spans="1:16" ht="15.75" hidden="1" customHeight="1" x14ac:dyDescent="0.25">
      <c r="A159" s="531"/>
      <c r="B159" s="562"/>
      <c r="C159" s="535"/>
      <c r="D159" s="92" t="s">
        <v>27</v>
      </c>
      <c r="E159" s="92"/>
      <c r="F159" s="92"/>
      <c r="G159" s="47">
        <f t="shared" ref="G159:P159" si="34">SUM(G158:G158)</f>
        <v>1</v>
      </c>
      <c r="H159" s="56">
        <f t="shared" si="34"/>
        <v>3298333</v>
      </c>
      <c r="I159" s="376">
        <f t="shared" si="34"/>
        <v>0</v>
      </c>
      <c r="J159" s="395">
        <f t="shared" si="34"/>
        <v>0</v>
      </c>
      <c r="K159" s="95">
        <f t="shared" si="34"/>
        <v>0</v>
      </c>
      <c r="L159" s="96">
        <f t="shared" si="34"/>
        <v>0</v>
      </c>
      <c r="M159" s="47">
        <f t="shared" si="34"/>
        <v>0</v>
      </c>
      <c r="N159" s="56">
        <f t="shared" si="34"/>
        <v>0</v>
      </c>
      <c r="O159" s="47">
        <f t="shared" si="34"/>
        <v>1</v>
      </c>
      <c r="P159" s="56">
        <f t="shared" si="34"/>
        <v>3298333</v>
      </c>
    </row>
    <row r="160" spans="1:16" ht="15" x14ac:dyDescent="0.25">
      <c r="A160" s="529">
        <v>14</v>
      </c>
      <c r="B160" s="532" t="s">
        <v>82</v>
      </c>
      <c r="C160" s="534" t="s">
        <v>25</v>
      </c>
      <c r="D160" s="241" t="s">
        <v>83</v>
      </c>
      <c r="E160" s="244"/>
      <c r="F160" s="244"/>
      <c r="G160" s="84">
        <v>1</v>
      </c>
      <c r="H160" s="99">
        <v>1113667</v>
      </c>
      <c r="I160" s="84">
        <v>1</v>
      </c>
      <c r="J160" s="217">
        <v>1113667</v>
      </c>
      <c r="K160" s="84"/>
      <c r="L160" s="35"/>
      <c r="M160" s="84"/>
      <c r="N160" s="35"/>
      <c r="O160" s="97">
        <f>G160+I160+K160+M160</f>
        <v>2</v>
      </c>
      <c r="P160" s="98">
        <f>H160+J160+L160+N160</f>
        <v>2227334</v>
      </c>
    </row>
    <row r="161" spans="1:17" x14ac:dyDescent="0.25">
      <c r="A161" s="530"/>
      <c r="B161" s="532"/>
      <c r="C161" s="534"/>
      <c r="D161" s="241" t="s">
        <v>225</v>
      </c>
      <c r="E161" s="244"/>
      <c r="F161" s="244"/>
      <c r="G161" s="84"/>
      <c r="H161" s="99"/>
      <c r="I161" s="377">
        <v>1</v>
      </c>
      <c r="J161" s="378">
        <v>3510548</v>
      </c>
      <c r="K161" s="84"/>
      <c r="L161" s="35"/>
      <c r="M161" s="84"/>
      <c r="N161" s="35"/>
      <c r="O161" s="97">
        <f>G161+I161+K161+M161</f>
        <v>1</v>
      </c>
      <c r="P161" s="98">
        <f>H161+J161+L161+N161</f>
        <v>3510548</v>
      </c>
    </row>
    <row r="162" spans="1:17" x14ac:dyDescent="0.25">
      <c r="A162" s="531"/>
      <c r="B162" s="533"/>
      <c r="C162" s="535"/>
      <c r="D162" s="42" t="s">
        <v>27</v>
      </c>
      <c r="E162" s="119"/>
      <c r="F162" s="119"/>
      <c r="G162" s="79">
        <f t="shared" ref="G162:N162" si="35">SUM(G160:G160)</f>
        <v>1</v>
      </c>
      <c r="H162" s="56">
        <f t="shared" si="35"/>
        <v>1113667</v>
      </c>
      <c r="I162" s="372">
        <f>SUM(I160:I161)</f>
        <v>2</v>
      </c>
      <c r="J162" s="310">
        <f>SUM(J160:J161)</f>
        <v>4624215</v>
      </c>
      <c r="K162" s="79">
        <f t="shared" si="35"/>
        <v>0</v>
      </c>
      <c r="L162" s="56">
        <f t="shared" si="35"/>
        <v>0</v>
      </c>
      <c r="M162" s="79">
        <f t="shared" si="35"/>
        <v>0</v>
      </c>
      <c r="N162" s="56">
        <f t="shared" si="35"/>
        <v>0</v>
      </c>
      <c r="O162" s="55">
        <f>SUM(O160:O161)</f>
        <v>3</v>
      </c>
      <c r="P162" s="56">
        <f>SUM(P160:P161)</f>
        <v>5737882</v>
      </c>
    </row>
    <row r="163" spans="1:17" ht="30.75" customHeight="1" x14ac:dyDescent="0.25">
      <c r="A163" s="529">
        <v>15</v>
      </c>
      <c r="B163" s="532" t="s">
        <v>155</v>
      </c>
      <c r="C163" s="534" t="s">
        <v>25</v>
      </c>
      <c r="D163" s="439" t="s">
        <v>226</v>
      </c>
      <c r="E163" s="440"/>
      <c r="F163" s="440"/>
      <c r="G163" s="334"/>
      <c r="H163" s="336"/>
      <c r="I163" s="334">
        <v>1</v>
      </c>
      <c r="J163" s="335">
        <v>422000</v>
      </c>
      <c r="K163" s="84"/>
      <c r="L163" s="35"/>
      <c r="M163" s="84"/>
      <c r="N163" s="35"/>
      <c r="O163" s="97">
        <f>G163+I163+K163+M163</f>
        <v>1</v>
      </c>
      <c r="P163" s="98">
        <f>H163+J163+L163+N163</f>
        <v>422000</v>
      </c>
    </row>
    <row r="164" spans="1:17" ht="132" customHeight="1" x14ac:dyDescent="0.25">
      <c r="A164" s="530"/>
      <c r="B164" s="532"/>
      <c r="C164" s="534"/>
      <c r="D164" s="331" t="s">
        <v>227</v>
      </c>
      <c r="E164" s="244"/>
      <c r="F164" s="244"/>
      <c r="G164" s="84"/>
      <c r="H164" s="99"/>
      <c r="I164" s="377">
        <v>1</v>
      </c>
      <c r="J164" s="378">
        <v>833866</v>
      </c>
      <c r="K164" s="84"/>
      <c r="L164" s="35"/>
      <c r="M164" s="84"/>
      <c r="N164" s="35"/>
      <c r="O164" s="97">
        <f>G164+I164+K164+M164</f>
        <v>1</v>
      </c>
      <c r="P164" s="98">
        <f>H164+J164+L164+N164</f>
        <v>833866</v>
      </c>
    </row>
    <row r="165" spans="1:17" x14ac:dyDescent="0.25">
      <c r="A165" s="531"/>
      <c r="B165" s="533"/>
      <c r="C165" s="535"/>
      <c r="D165" s="42" t="s">
        <v>27</v>
      </c>
      <c r="E165" s="119"/>
      <c r="F165" s="119"/>
      <c r="G165" s="79">
        <f t="shared" ref="G165:H165" si="36">SUM(G163:G163)</f>
        <v>0</v>
      </c>
      <c r="H165" s="56">
        <f t="shared" si="36"/>
        <v>0</v>
      </c>
      <c r="I165" s="372">
        <f>SUM(I163:I164)</f>
        <v>2</v>
      </c>
      <c r="J165" s="310">
        <f>SUM(J163:J164)</f>
        <v>1255866</v>
      </c>
      <c r="K165" s="79">
        <f t="shared" ref="K165:N165" si="37">SUM(K163:K163)</f>
        <v>0</v>
      </c>
      <c r="L165" s="56">
        <f t="shared" si="37"/>
        <v>0</v>
      </c>
      <c r="M165" s="79">
        <f t="shared" si="37"/>
        <v>0</v>
      </c>
      <c r="N165" s="56">
        <f t="shared" si="37"/>
        <v>0</v>
      </c>
      <c r="O165" s="55">
        <f>SUM(O163:O164)</f>
        <v>2</v>
      </c>
      <c r="P165" s="56">
        <f>SUM(P163:P164)</f>
        <v>1255866</v>
      </c>
    </row>
    <row r="166" spans="1:17" ht="36" customHeight="1" x14ac:dyDescent="0.25">
      <c r="A166" s="529">
        <v>16</v>
      </c>
      <c r="B166" s="532" t="s">
        <v>228</v>
      </c>
      <c r="C166" s="534" t="s">
        <v>25</v>
      </c>
      <c r="D166" s="331" t="s">
        <v>229</v>
      </c>
      <c r="E166" s="244"/>
      <c r="F166" s="244"/>
      <c r="G166" s="84"/>
      <c r="H166" s="99"/>
      <c r="I166" s="84">
        <v>1</v>
      </c>
      <c r="J166" s="378">
        <v>736000</v>
      </c>
      <c r="K166" s="84"/>
      <c r="L166" s="35"/>
      <c r="M166" s="84"/>
      <c r="N166" s="35"/>
      <c r="O166" s="97">
        <f>G166+I166+K166+M166</f>
        <v>1</v>
      </c>
      <c r="P166" s="98">
        <f>H166+J166+L166+N166</f>
        <v>736000</v>
      </c>
    </row>
    <row r="167" spans="1:17" ht="25.5" customHeight="1" x14ac:dyDescent="0.25">
      <c r="A167" s="531"/>
      <c r="B167" s="533"/>
      <c r="C167" s="535"/>
      <c r="D167" s="42" t="s">
        <v>27</v>
      </c>
      <c r="E167" s="119"/>
      <c r="F167" s="119"/>
      <c r="G167" s="79">
        <f t="shared" ref="G167:P167" si="38">SUM(G166:G166)</f>
        <v>0</v>
      </c>
      <c r="H167" s="56">
        <f t="shared" si="38"/>
        <v>0</v>
      </c>
      <c r="I167" s="372">
        <f t="shared" si="38"/>
        <v>1</v>
      </c>
      <c r="J167" s="363">
        <f t="shared" si="38"/>
        <v>736000</v>
      </c>
      <c r="K167" s="79">
        <f t="shared" si="38"/>
        <v>0</v>
      </c>
      <c r="L167" s="56">
        <f t="shared" si="38"/>
        <v>0</v>
      </c>
      <c r="M167" s="79">
        <f t="shared" si="38"/>
        <v>0</v>
      </c>
      <c r="N167" s="56">
        <f t="shared" si="38"/>
        <v>0</v>
      </c>
      <c r="O167" s="55">
        <f t="shared" si="38"/>
        <v>1</v>
      </c>
      <c r="P167" s="56">
        <f t="shared" si="38"/>
        <v>736000</v>
      </c>
    </row>
    <row r="168" spans="1:17" x14ac:dyDescent="0.25">
      <c r="A168" s="529">
        <v>17</v>
      </c>
      <c r="B168" s="532" t="s">
        <v>230</v>
      </c>
      <c r="C168" s="534" t="s">
        <v>25</v>
      </c>
      <c r="D168" s="332" t="s">
        <v>231</v>
      </c>
      <c r="E168" s="244"/>
      <c r="F168" s="244"/>
      <c r="G168" s="84"/>
      <c r="H168" s="99"/>
      <c r="I168" s="84">
        <v>1</v>
      </c>
      <c r="J168" s="378">
        <v>1997569</v>
      </c>
      <c r="K168" s="84"/>
      <c r="L168" s="35"/>
      <c r="M168" s="84"/>
      <c r="N168" s="35"/>
      <c r="O168" s="97">
        <f t="shared" ref="O168:P170" si="39">G168+I168+K168+M168</f>
        <v>1</v>
      </c>
      <c r="P168" s="98">
        <f t="shared" si="39"/>
        <v>1997569</v>
      </c>
    </row>
    <row r="169" spans="1:17" ht="31.5" x14ac:dyDescent="0.25">
      <c r="A169" s="530"/>
      <c r="B169" s="532"/>
      <c r="C169" s="534"/>
      <c r="D169" s="333" t="s">
        <v>232</v>
      </c>
      <c r="E169" s="244"/>
      <c r="F169" s="244"/>
      <c r="G169" s="84"/>
      <c r="H169" s="99"/>
      <c r="I169" s="329">
        <v>1</v>
      </c>
      <c r="J169" s="335">
        <v>380383</v>
      </c>
      <c r="K169" s="84"/>
      <c r="L169" s="35"/>
      <c r="M169" s="84"/>
      <c r="N169" s="35"/>
      <c r="O169" s="97">
        <f t="shared" si="39"/>
        <v>1</v>
      </c>
      <c r="P169" s="98">
        <f t="shared" si="39"/>
        <v>380383</v>
      </c>
      <c r="Q169" s="13" t="s">
        <v>80</v>
      </c>
    </row>
    <row r="170" spans="1:17" x14ac:dyDescent="0.25">
      <c r="A170" s="530"/>
      <c r="B170" s="532"/>
      <c r="C170" s="534"/>
      <c r="D170" s="333" t="s">
        <v>233</v>
      </c>
      <c r="E170" s="244"/>
      <c r="F170" s="244"/>
      <c r="G170" s="84"/>
      <c r="H170" s="99"/>
      <c r="I170" s="377">
        <v>1</v>
      </c>
      <c r="J170" s="378">
        <v>284951</v>
      </c>
      <c r="K170" s="84"/>
      <c r="L170" s="35"/>
      <c r="M170" s="84"/>
      <c r="N170" s="35"/>
      <c r="O170" s="97">
        <f t="shared" si="39"/>
        <v>1</v>
      </c>
      <c r="P170" s="98">
        <f t="shared" si="39"/>
        <v>284951</v>
      </c>
    </row>
    <row r="171" spans="1:17" x14ac:dyDescent="0.25">
      <c r="A171" s="531"/>
      <c r="B171" s="533"/>
      <c r="C171" s="535"/>
      <c r="D171" s="42" t="s">
        <v>27</v>
      </c>
      <c r="E171" s="119"/>
      <c r="F171" s="119"/>
      <c r="G171" s="79">
        <f t="shared" ref="G171:H171" si="40">SUM(G168:G168)</f>
        <v>0</v>
      </c>
      <c r="H171" s="56">
        <f t="shared" si="40"/>
        <v>0</v>
      </c>
      <c r="I171" s="372">
        <f>SUM(I168:I170)</f>
        <v>3</v>
      </c>
      <c r="J171" s="363">
        <f>SUM(J168:J170)</f>
        <v>2662903</v>
      </c>
      <c r="K171" s="79">
        <f t="shared" ref="K171:N171" si="41">SUM(K168:K168)</f>
        <v>0</v>
      </c>
      <c r="L171" s="56">
        <f t="shared" si="41"/>
        <v>0</v>
      </c>
      <c r="M171" s="79">
        <f t="shared" si="41"/>
        <v>0</v>
      </c>
      <c r="N171" s="56">
        <f t="shared" si="41"/>
        <v>0</v>
      </c>
      <c r="O171" s="55">
        <f>SUM(O168:O170)</f>
        <v>3</v>
      </c>
      <c r="P171" s="56">
        <f>SUM(P168:P170)</f>
        <v>2662903</v>
      </c>
    </row>
    <row r="172" spans="1:17" x14ac:dyDescent="0.25">
      <c r="A172" s="536">
        <v>18</v>
      </c>
      <c r="B172" s="532" t="s">
        <v>234</v>
      </c>
      <c r="C172" s="534" t="s">
        <v>25</v>
      </c>
      <c r="D172" s="241" t="s">
        <v>66</v>
      </c>
      <c r="E172" s="244"/>
      <c r="F172" s="244"/>
      <c r="G172" s="84"/>
      <c r="H172" s="85"/>
      <c r="I172" s="374">
        <v>1</v>
      </c>
      <c r="J172" s="378">
        <v>343034</v>
      </c>
      <c r="K172" s="84"/>
      <c r="L172" s="35"/>
      <c r="M172" s="87"/>
      <c r="N172" s="85"/>
      <c r="O172" s="31">
        <f>E172+G172+I172+K172+M172</f>
        <v>1</v>
      </c>
      <c r="P172" s="32">
        <f>F172+H172+J172+L172+N172</f>
        <v>343034</v>
      </c>
    </row>
    <row r="173" spans="1:17" x14ac:dyDescent="0.25">
      <c r="A173" s="536"/>
      <c r="B173" s="532"/>
      <c r="C173" s="534"/>
      <c r="D173" s="88" t="s">
        <v>235</v>
      </c>
      <c r="E173" s="84"/>
      <c r="F173" s="85"/>
      <c r="G173" s="84"/>
      <c r="H173" s="85"/>
      <c r="I173" s="374">
        <v>1</v>
      </c>
      <c r="J173" s="378">
        <v>122434</v>
      </c>
      <c r="K173" s="84"/>
      <c r="L173" s="35"/>
      <c r="M173" s="87"/>
      <c r="N173" s="85"/>
      <c r="O173" s="31">
        <f>E173+G173+I173+K173+M173</f>
        <v>1</v>
      </c>
      <c r="P173" s="32">
        <f>F173+H173+J173+L173+N173</f>
        <v>122434</v>
      </c>
    </row>
    <row r="174" spans="1:17" x14ac:dyDescent="0.25">
      <c r="A174" s="536"/>
      <c r="B174" s="532"/>
      <c r="C174" s="534"/>
      <c r="D174" s="88" t="s">
        <v>236</v>
      </c>
      <c r="E174" s="84"/>
      <c r="F174" s="85"/>
      <c r="G174" s="84"/>
      <c r="H174" s="85"/>
      <c r="I174" s="374">
        <v>1</v>
      </c>
      <c r="J174" s="378">
        <v>168567</v>
      </c>
      <c r="K174" s="84"/>
      <c r="L174" s="35"/>
      <c r="M174" s="87"/>
      <c r="N174" s="85"/>
      <c r="O174" s="31">
        <f t="shared" ref="O174:P175" si="42">E174+G174+I174+K174+M174</f>
        <v>1</v>
      </c>
      <c r="P174" s="32">
        <f t="shared" si="42"/>
        <v>168567</v>
      </c>
    </row>
    <row r="175" spans="1:17" x14ac:dyDescent="0.25">
      <c r="A175" s="536"/>
      <c r="B175" s="532"/>
      <c r="C175" s="534"/>
      <c r="D175" s="88" t="s">
        <v>237</v>
      </c>
      <c r="E175" s="84"/>
      <c r="F175" s="85"/>
      <c r="G175" s="84"/>
      <c r="H175" s="85"/>
      <c r="I175" s="374">
        <v>1</v>
      </c>
      <c r="J175" s="378">
        <v>122267</v>
      </c>
      <c r="K175" s="84"/>
      <c r="L175" s="35"/>
      <c r="M175" s="87"/>
      <c r="N175" s="85"/>
      <c r="O175" s="31">
        <f t="shared" si="42"/>
        <v>1</v>
      </c>
      <c r="P175" s="32">
        <f t="shared" si="42"/>
        <v>122267</v>
      </c>
    </row>
    <row r="176" spans="1:17" x14ac:dyDescent="0.25">
      <c r="A176" s="536"/>
      <c r="B176" s="532"/>
      <c r="C176" s="534"/>
      <c r="D176" s="88" t="s">
        <v>238</v>
      </c>
      <c r="E176" s="84"/>
      <c r="F176" s="85"/>
      <c r="G176" s="84"/>
      <c r="H176" s="85"/>
      <c r="I176" s="374">
        <v>1</v>
      </c>
      <c r="J176" s="378">
        <v>4699740</v>
      </c>
      <c r="K176" s="84"/>
      <c r="L176" s="35"/>
      <c r="M176" s="87"/>
      <c r="N176" s="85"/>
      <c r="O176" s="31">
        <f>E176+G176+I176+K176+M176</f>
        <v>1</v>
      </c>
      <c r="P176" s="32">
        <f>F176+H176+J176+L176+N176</f>
        <v>4699740</v>
      </c>
    </row>
    <row r="177" spans="1:16" ht="21.75" customHeight="1" x14ac:dyDescent="0.25">
      <c r="A177" s="537"/>
      <c r="B177" s="533"/>
      <c r="C177" s="535"/>
      <c r="D177" s="42" t="s">
        <v>27</v>
      </c>
      <c r="E177" s="79">
        <f>SUM(E172:E173)</f>
        <v>0</v>
      </c>
      <c r="F177" s="56">
        <f>SUM(F172:F173)</f>
        <v>0</v>
      </c>
      <c r="G177" s="79">
        <f t="shared" ref="G177:H177" si="43">SUM(G172:G172)</f>
        <v>0</v>
      </c>
      <c r="H177" s="56">
        <f t="shared" si="43"/>
        <v>0</v>
      </c>
      <c r="I177" s="372">
        <f>SUM(I172:I176)</f>
        <v>5</v>
      </c>
      <c r="J177" s="363">
        <f>SUM(J172:J176)</f>
        <v>5456042</v>
      </c>
      <c r="K177" s="79">
        <f t="shared" ref="K177:N177" si="44">SUM(K172:K172)</f>
        <v>0</v>
      </c>
      <c r="L177" s="56">
        <f t="shared" si="44"/>
        <v>0</v>
      </c>
      <c r="M177" s="80">
        <f t="shared" si="44"/>
        <v>0</v>
      </c>
      <c r="N177" s="56">
        <f t="shared" si="44"/>
        <v>0</v>
      </c>
      <c r="O177" s="55">
        <f>SUM(O172:O176)</f>
        <v>5</v>
      </c>
      <c r="P177" s="56">
        <f>SUM(P172:P176)</f>
        <v>5456042</v>
      </c>
    </row>
    <row r="178" spans="1:16" ht="30.75" customHeight="1" x14ac:dyDescent="0.25">
      <c r="A178" s="529">
        <v>19</v>
      </c>
      <c r="B178" s="532" t="s">
        <v>157</v>
      </c>
      <c r="C178" s="534" t="s">
        <v>25</v>
      </c>
      <c r="D178" s="241" t="s">
        <v>239</v>
      </c>
      <c r="E178" s="244"/>
      <c r="F178" s="244"/>
      <c r="G178" s="84"/>
      <c r="H178" s="99"/>
      <c r="I178" s="84">
        <v>1</v>
      </c>
      <c r="J178" s="85">
        <v>3304667</v>
      </c>
      <c r="K178" s="84"/>
      <c r="L178" s="35"/>
      <c r="M178" s="84"/>
      <c r="N178" s="35"/>
      <c r="O178" s="97">
        <f>G178+I178+K178+M178</f>
        <v>1</v>
      </c>
      <c r="P178" s="98">
        <f>H178+J178+L178+N178</f>
        <v>3304667</v>
      </c>
    </row>
    <row r="179" spans="1:16" ht="19.5" customHeight="1" x14ac:dyDescent="0.25">
      <c r="A179" s="531"/>
      <c r="B179" s="533"/>
      <c r="C179" s="535"/>
      <c r="D179" s="42" t="s">
        <v>27</v>
      </c>
      <c r="E179" s="119"/>
      <c r="F179" s="119"/>
      <c r="G179" s="79">
        <f t="shared" ref="G179:P179" si="45">SUM(G178:G178)</f>
        <v>0</v>
      </c>
      <c r="H179" s="56">
        <f t="shared" si="45"/>
        <v>0</v>
      </c>
      <c r="I179" s="372">
        <f t="shared" si="45"/>
        <v>1</v>
      </c>
      <c r="J179" s="363">
        <f t="shared" si="45"/>
        <v>3304667</v>
      </c>
      <c r="K179" s="79">
        <f t="shared" si="45"/>
        <v>0</v>
      </c>
      <c r="L179" s="56">
        <f t="shared" si="45"/>
        <v>0</v>
      </c>
      <c r="M179" s="79">
        <f t="shared" si="45"/>
        <v>0</v>
      </c>
      <c r="N179" s="56">
        <f t="shared" si="45"/>
        <v>0</v>
      </c>
      <c r="O179" s="55">
        <f t="shared" si="45"/>
        <v>1</v>
      </c>
      <c r="P179" s="56">
        <f t="shared" si="45"/>
        <v>3304667</v>
      </c>
    </row>
    <row r="180" spans="1:16" ht="22.5" customHeight="1" x14ac:dyDescent="0.25">
      <c r="A180" s="529">
        <v>20</v>
      </c>
      <c r="B180" s="532" t="s">
        <v>240</v>
      </c>
      <c r="C180" s="534" t="s">
        <v>25</v>
      </c>
      <c r="D180" s="331" t="s">
        <v>241</v>
      </c>
      <c r="E180" s="244"/>
      <c r="F180" s="244"/>
      <c r="G180" s="84"/>
      <c r="H180" s="99"/>
      <c r="I180" s="84">
        <v>1</v>
      </c>
      <c r="J180" s="378">
        <v>2739000</v>
      </c>
      <c r="K180" s="84"/>
      <c r="L180" s="35"/>
      <c r="M180" s="84"/>
      <c r="N180" s="35"/>
      <c r="O180" s="97">
        <f>G180+I180+K180+M180</f>
        <v>1</v>
      </c>
      <c r="P180" s="98">
        <f>H180+J180+L180+N180</f>
        <v>2739000</v>
      </c>
    </row>
    <row r="181" spans="1:16" x14ac:dyDescent="0.25">
      <c r="A181" s="530"/>
      <c r="B181" s="532"/>
      <c r="C181" s="534"/>
      <c r="D181" s="331" t="s">
        <v>242</v>
      </c>
      <c r="E181" s="244"/>
      <c r="F181" s="244"/>
      <c r="G181" s="84"/>
      <c r="H181" s="99"/>
      <c r="I181" s="377">
        <v>1</v>
      </c>
      <c r="J181" s="378">
        <v>3130000</v>
      </c>
      <c r="K181" s="84"/>
      <c r="L181" s="35"/>
      <c r="M181" s="84"/>
      <c r="N181" s="35"/>
      <c r="O181" s="97">
        <f>G181+I181+K181+M181</f>
        <v>1</v>
      </c>
      <c r="P181" s="98">
        <f>H181+J181+L181+N181</f>
        <v>3130000</v>
      </c>
    </row>
    <row r="182" spans="1:16" x14ac:dyDescent="0.25">
      <c r="A182" s="531"/>
      <c r="B182" s="533"/>
      <c r="C182" s="535"/>
      <c r="D182" s="42" t="s">
        <v>27</v>
      </c>
      <c r="E182" s="119"/>
      <c r="F182" s="119"/>
      <c r="G182" s="79">
        <f t="shared" ref="G182:H182" si="46">SUM(G180:G180)</f>
        <v>0</v>
      </c>
      <c r="H182" s="56">
        <f t="shared" si="46"/>
        <v>0</v>
      </c>
      <c r="I182" s="372">
        <f>SUM(I180:I181)</f>
        <v>2</v>
      </c>
      <c r="J182" s="363">
        <f>SUM(J180:J181)</f>
        <v>5869000</v>
      </c>
      <c r="K182" s="79">
        <f t="shared" ref="K182:N182" si="47">SUM(K180:K180)</f>
        <v>0</v>
      </c>
      <c r="L182" s="56">
        <f t="shared" si="47"/>
        <v>0</v>
      </c>
      <c r="M182" s="79">
        <f t="shared" si="47"/>
        <v>0</v>
      </c>
      <c r="N182" s="56">
        <f t="shared" si="47"/>
        <v>0</v>
      </c>
      <c r="O182" s="55">
        <f>SUM(O180:O181)</f>
        <v>2</v>
      </c>
      <c r="P182" s="56">
        <f>SUM(P180:P181)</f>
        <v>5869000</v>
      </c>
    </row>
    <row r="183" spans="1:16" ht="30.75" customHeight="1" x14ac:dyDescent="0.25">
      <c r="A183" s="529">
        <v>20</v>
      </c>
      <c r="B183" s="532" t="s">
        <v>243</v>
      </c>
      <c r="C183" s="534" t="s">
        <v>25</v>
      </c>
      <c r="D183" s="331" t="s">
        <v>152</v>
      </c>
      <c r="E183" s="244"/>
      <c r="F183" s="244"/>
      <c r="G183" s="84"/>
      <c r="H183" s="99"/>
      <c r="I183" s="84">
        <v>1</v>
      </c>
      <c r="J183" s="378">
        <v>6604814</v>
      </c>
      <c r="K183" s="84"/>
      <c r="L183" s="35"/>
      <c r="M183" s="84"/>
      <c r="N183" s="35"/>
      <c r="O183" s="97">
        <f>G183+I183+K183+M183</f>
        <v>1</v>
      </c>
      <c r="P183" s="98">
        <f>H183+J183+L183+N183</f>
        <v>6604814</v>
      </c>
    </row>
    <row r="184" spans="1:16" ht="53.25" customHeight="1" x14ac:dyDescent="0.25">
      <c r="A184" s="530"/>
      <c r="B184" s="532"/>
      <c r="C184" s="534"/>
      <c r="D184" s="331" t="s">
        <v>265</v>
      </c>
      <c r="E184" s="244"/>
      <c r="F184" s="244"/>
      <c r="G184" s="84"/>
      <c r="H184" s="99"/>
      <c r="I184" s="377">
        <v>1</v>
      </c>
      <c r="J184" s="378">
        <v>1666972</v>
      </c>
      <c r="K184" s="84"/>
      <c r="L184" s="35"/>
      <c r="M184" s="84"/>
      <c r="N184" s="35"/>
      <c r="O184" s="97">
        <f>G184+I184+K184+M184</f>
        <v>1</v>
      </c>
      <c r="P184" s="98">
        <f>H184+J184+L184+N184</f>
        <v>1666972</v>
      </c>
    </row>
    <row r="185" spans="1:16" x14ac:dyDescent="0.25">
      <c r="A185" s="531"/>
      <c r="B185" s="533"/>
      <c r="C185" s="535"/>
      <c r="D185" s="42" t="s">
        <v>27</v>
      </c>
      <c r="E185" s="119"/>
      <c r="F185" s="119"/>
      <c r="G185" s="79">
        <f t="shared" ref="G185:H185" si="48">SUM(G183:G183)</f>
        <v>0</v>
      </c>
      <c r="H185" s="56">
        <f t="shared" si="48"/>
        <v>0</v>
      </c>
      <c r="I185" s="372">
        <f>SUM(I183:I184)</f>
        <v>2</v>
      </c>
      <c r="J185" s="363">
        <f>SUM(J183:J184)</f>
        <v>8271786</v>
      </c>
      <c r="K185" s="79">
        <f t="shared" ref="K185:N185" si="49">SUM(K183:K183)</f>
        <v>0</v>
      </c>
      <c r="L185" s="56">
        <f t="shared" si="49"/>
        <v>0</v>
      </c>
      <c r="M185" s="79">
        <f t="shared" si="49"/>
        <v>0</v>
      </c>
      <c r="N185" s="56">
        <f t="shared" si="49"/>
        <v>0</v>
      </c>
      <c r="O185" s="55">
        <f>SUM(O183:O184)</f>
        <v>2</v>
      </c>
      <c r="P185" s="56">
        <f>SUM(P183:P184)</f>
        <v>8271786</v>
      </c>
    </row>
    <row r="186" spans="1:16" ht="23.25" customHeight="1" x14ac:dyDescent="0.25">
      <c r="A186" s="100"/>
      <c r="B186" s="568" t="s">
        <v>33</v>
      </c>
      <c r="C186" s="569"/>
      <c r="D186" s="570"/>
      <c r="E186" s="55">
        <f>E101+E108+E113+E115+E126+E136+E140+E146+E149+E153+E155+E157+E159+E162</f>
        <v>1</v>
      </c>
      <c r="F186" s="56">
        <f>F101+F108+F113+F115+F126+F136+F140+F146+F149+F153+F155+F157+F159+F162</f>
        <v>212661.5</v>
      </c>
      <c r="G186" s="55">
        <f>G101+G108+G113+G115+G126+G136+G140+G146+G149+G153+G155+G157+G159+G162</f>
        <v>56</v>
      </c>
      <c r="H186" s="56">
        <f>H101+H108+H113+H115+H126+H136+H140+H146+H149+H153+H155+H157+H159+H162</f>
        <v>85881578</v>
      </c>
      <c r="I186" s="55">
        <f>I101+I108+I113+I115+I126+I136+I140+I146+I149+I153+I155+I157+I159+I162+I165+I167+I171+I177+I179+I182+I185</f>
        <v>51</v>
      </c>
      <c r="J186" s="61">
        <f>J101+J108+J113+J115+J126+J136+J140+J146+J149+J153+J155+J157+J159+J162+J165+J167+J171+J177+J179+J182+J185</f>
        <v>120388527</v>
      </c>
      <c r="K186" s="55">
        <f>K101+K108+K113+K115+K126+K136+K140+K146+K149+K153+K155+K157+K159+K162</f>
        <v>0</v>
      </c>
      <c r="L186" s="56">
        <f>L101+L108+L113+L115+L126+L136+L140+L146+L149+L153+L155+L157+L159+L162</f>
        <v>0</v>
      </c>
      <c r="M186" s="55">
        <f>M101+M108+M113+M115+M126+M136+M140+M146+M149+M153+M155+M157+M159+M162</f>
        <v>0</v>
      </c>
      <c r="N186" s="56">
        <f>N101+N108+N113+N115+N126+N136+N140+N146+N149+N153+N155+N157+N159+N162</f>
        <v>0</v>
      </c>
      <c r="O186" s="55">
        <f>O101+O108+O113+O115+O126+O136+O140+O146+O149+O153+O155+O157+O159+O162+O165+O167+O171+O177+O179+O182+O185</f>
        <v>108</v>
      </c>
      <c r="P186" s="61">
        <f>P101+P108+P113+P115+P126+P136+P140+P146+P149+P153+P155+P157+P159+P162+P165+P167+P171+P177+P179+P182+P185</f>
        <v>206482766.5</v>
      </c>
    </row>
    <row r="187" spans="1:16" ht="18.75" x14ac:dyDescent="0.3">
      <c r="A187" s="101"/>
      <c r="B187" s="388" t="s">
        <v>250</v>
      </c>
      <c r="C187" s="143"/>
      <c r="D187" s="103"/>
      <c r="E187" s="103"/>
      <c r="F187" s="103"/>
      <c r="G187" s="104"/>
      <c r="H187" s="104"/>
      <c r="I187" s="379"/>
      <c r="J187" s="379"/>
      <c r="K187" s="104"/>
      <c r="L187" s="104"/>
      <c r="M187" s="104"/>
      <c r="N187" s="104"/>
      <c r="O187" s="104"/>
      <c r="P187" s="105"/>
    </row>
    <row r="188" spans="1:16" ht="57" customHeight="1" x14ac:dyDescent="0.25">
      <c r="A188" s="42" t="s">
        <v>18</v>
      </c>
      <c r="B188" s="20" t="s">
        <v>1</v>
      </c>
      <c r="C188" s="142" t="s">
        <v>19</v>
      </c>
      <c r="D188" s="42" t="s">
        <v>34</v>
      </c>
      <c r="E188" s="21" t="s">
        <v>92</v>
      </c>
      <c r="F188" s="21" t="s">
        <v>93</v>
      </c>
      <c r="G188" s="47" t="s">
        <v>21</v>
      </c>
      <c r="H188" s="47" t="s">
        <v>86</v>
      </c>
      <c r="I188" s="359" t="s">
        <v>22</v>
      </c>
      <c r="J188" s="359" t="s">
        <v>87</v>
      </c>
      <c r="K188" s="47" t="s">
        <v>23</v>
      </c>
      <c r="L188" s="47" t="s">
        <v>88</v>
      </c>
      <c r="M188" s="47" t="s">
        <v>24</v>
      </c>
      <c r="N188" s="47" t="s">
        <v>89</v>
      </c>
      <c r="O188" s="47" t="s">
        <v>90</v>
      </c>
      <c r="P188" s="11" t="s">
        <v>84</v>
      </c>
    </row>
    <row r="189" spans="1:16" ht="39" hidden="1" customHeight="1" x14ac:dyDescent="0.25">
      <c r="A189" s="559">
        <v>1</v>
      </c>
      <c r="B189" s="534" t="s">
        <v>12</v>
      </c>
      <c r="C189" s="534" t="s">
        <v>35</v>
      </c>
      <c r="D189" s="243" t="s">
        <v>68</v>
      </c>
      <c r="E189" s="243"/>
      <c r="F189" s="243"/>
      <c r="G189" s="57">
        <v>1</v>
      </c>
      <c r="H189" s="107">
        <v>1936667</v>
      </c>
      <c r="I189" s="311"/>
      <c r="J189" s="311"/>
      <c r="K189" s="55"/>
      <c r="L189" s="55"/>
      <c r="M189" s="55"/>
      <c r="N189" s="55"/>
      <c r="O189" s="31">
        <f>E189+G189+I189+K189+M189</f>
        <v>1</v>
      </c>
      <c r="P189" s="27">
        <f>F189+H189+J189+L189+N189</f>
        <v>1936667</v>
      </c>
    </row>
    <row r="190" spans="1:16" ht="45" hidden="1" x14ac:dyDescent="0.25">
      <c r="A190" s="559"/>
      <c r="B190" s="534"/>
      <c r="C190" s="534"/>
      <c r="D190" s="232" t="s">
        <v>149</v>
      </c>
      <c r="E190" s="205">
        <v>1</v>
      </c>
      <c r="F190" s="144">
        <v>439718.24</v>
      </c>
      <c r="G190" s="57"/>
      <c r="H190" s="107"/>
      <c r="I190" s="311"/>
      <c r="J190" s="311"/>
      <c r="K190" s="55"/>
      <c r="L190" s="55"/>
      <c r="M190" s="55"/>
      <c r="N190" s="55"/>
      <c r="O190" s="31">
        <f>E190+G190+I190+K190+M190</f>
        <v>1</v>
      </c>
      <c r="P190" s="27">
        <f>F190+H190+J190+L190+N190</f>
        <v>439718.24</v>
      </c>
    </row>
    <row r="191" spans="1:16" ht="30" x14ac:dyDescent="0.25">
      <c r="A191" s="559"/>
      <c r="B191" s="534"/>
      <c r="C191" s="534"/>
      <c r="D191" s="232" t="s">
        <v>159</v>
      </c>
      <c r="E191" s="205"/>
      <c r="F191" s="144"/>
      <c r="G191" s="57"/>
      <c r="H191" s="107"/>
      <c r="I191" s="311">
        <v>1</v>
      </c>
      <c r="J191" s="357">
        <v>950325.66666666663</v>
      </c>
      <c r="K191" s="55"/>
      <c r="L191" s="55"/>
      <c r="M191" s="55"/>
      <c r="N191" s="55"/>
      <c r="O191" s="31">
        <f t="shared" ref="O191:P192" si="50">E191+G191+I191+K191+M191</f>
        <v>1</v>
      </c>
      <c r="P191" s="27">
        <f t="shared" si="50"/>
        <v>950325.66666666663</v>
      </c>
    </row>
    <row r="192" spans="1:16" ht="30" x14ac:dyDescent="0.25">
      <c r="A192" s="559"/>
      <c r="B192" s="534"/>
      <c r="C192" s="534"/>
      <c r="D192" s="232" t="s">
        <v>160</v>
      </c>
      <c r="E192" s="205"/>
      <c r="F192" s="144"/>
      <c r="G192" s="57"/>
      <c r="H192" s="107"/>
      <c r="I192" s="311">
        <v>1</v>
      </c>
      <c r="J192" s="357">
        <v>795279.33333333337</v>
      </c>
      <c r="K192" s="55"/>
      <c r="L192" s="55"/>
      <c r="M192" s="55"/>
      <c r="N192" s="55"/>
      <c r="O192" s="31">
        <f t="shared" si="50"/>
        <v>1</v>
      </c>
      <c r="P192" s="27">
        <f t="shared" si="50"/>
        <v>795279.33333333337</v>
      </c>
    </row>
    <row r="193" spans="1:16" x14ac:dyDescent="0.25">
      <c r="A193" s="559"/>
      <c r="B193" s="534"/>
      <c r="C193" s="534"/>
      <c r="D193" s="42" t="s">
        <v>27</v>
      </c>
      <c r="E193" s="55">
        <f>SUM(E189:E190)</f>
        <v>1</v>
      </c>
      <c r="F193" s="61">
        <f>SUM(F189:F190)</f>
        <v>439718.24</v>
      </c>
      <c r="G193" s="55">
        <f>SUM(G189:G189)</f>
        <v>1</v>
      </c>
      <c r="H193" s="61">
        <f>SUM(H189:H189)</f>
        <v>1936667</v>
      </c>
      <c r="I193" s="311">
        <f>SUM(I189:I192)</f>
        <v>2</v>
      </c>
      <c r="J193" s="310">
        <f>SUM(J189:J192)</f>
        <v>1745605</v>
      </c>
      <c r="K193" s="55">
        <f>SUM(K189:K189)</f>
        <v>0</v>
      </c>
      <c r="L193" s="61">
        <f>SUM(L189:L189)</f>
        <v>0</v>
      </c>
      <c r="M193" s="55">
        <f>SUM(M189:M189)</f>
        <v>0</v>
      </c>
      <c r="N193" s="61">
        <f>SUM(N189:N189)</f>
        <v>0</v>
      </c>
      <c r="O193" s="55">
        <f>SUM(O189:O192)</f>
        <v>4</v>
      </c>
      <c r="P193" s="61">
        <f>SUM(P189:P192)</f>
        <v>4121990.24</v>
      </c>
    </row>
    <row r="194" spans="1:16" ht="30" x14ac:dyDescent="0.25">
      <c r="A194" s="559">
        <v>2</v>
      </c>
      <c r="B194" s="534" t="s">
        <v>94</v>
      </c>
      <c r="C194" s="534" t="s">
        <v>35</v>
      </c>
      <c r="D194" s="243" t="s">
        <v>137</v>
      </c>
      <c r="E194" s="243"/>
      <c r="F194" s="243"/>
      <c r="G194" s="57">
        <v>1</v>
      </c>
      <c r="H194" s="144">
        <v>151173</v>
      </c>
      <c r="I194" s="311"/>
      <c r="J194" s="311"/>
      <c r="K194" s="55"/>
      <c r="L194" s="55"/>
      <c r="M194" s="55"/>
      <c r="N194" s="55"/>
      <c r="O194" s="26">
        <f>G194+I194+K194+M194</f>
        <v>1</v>
      </c>
      <c r="P194" s="27">
        <f>H194+J194+L194+N194</f>
        <v>151173</v>
      </c>
    </row>
    <row r="195" spans="1:16" x14ac:dyDescent="0.25">
      <c r="A195" s="559"/>
      <c r="B195" s="534"/>
      <c r="C195" s="534"/>
      <c r="D195" s="42" t="s">
        <v>27</v>
      </c>
      <c r="E195" s="42"/>
      <c r="F195" s="42"/>
      <c r="G195" s="55">
        <f>SUM(G194:G194)</f>
        <v>1</v>
      </c>
      <c r="H195" s="61">
        <f>SUM(H194:H194)</f>
        <v>151173</v>
      </c>
      <c r="I195" s="311">
        <f t="shared" ref="I195:N195" si="51">SUM(I194:I194)</f>
        <v>0</v>
      </c>
      <c r="J195" s="310">
        <f t="shared" si="51"/>
        <v>0</v>
      </c>
      <c r="K195" s="55">
        <f t="shared" si="51"/>
        <v>0</v>
      </c>
      <c r="L195" s="61">
        <f t="shared" si="51"/>
        <v>0</v>
      </c>
      <c r="M195" s="55">
        <f t="shared" si="51"/>
        <v>0</v>
      </c>
      <c r="N195" s="61">
        <f t="shared" si="51"/>
        <v>0</v>
      </c>
      <c r="O195" s="55">
        <f>SUM(O194:O194)</f>
        <v>1</v>
      </c>
      <c r="P195" s="61">
        <f>SUM(P194:P194)</f>
        <v>151173</v>
      </c>
    </row>
    <row r="196" spans="1:16" ht="30" x14ac:dyDescent="0.25">
      <c r="A196" s="559">
        <v>3</v>
      </c>
      <c r="B196" s="532" t="s">
        <v>82</v>
      </c>
      <c r="C196" s="534" t="s">
        <v>35</v>
      </c>
      <c r="D196" s="243" t="s">
        <v>154</v>
      </c>
      <c r="E196" s="205"/>
      <c r="F196" s="144"/>
      <c r="G196" s="57"/>
      <c r="H196" s="144"/>
      <c r="I196" s="380">
        <v>1</v>
      </c>
      <c r="J196" s="357">
        <v>2610000</v>
      </c>
      <c r="K196" s="55"/>
      <c r="L196" s="55"/>
      <c r="M196" s="55"/>
      <c r="N196" s="55"/>
      <c r="O196" s="26">
        <f>G196+I196+K196+M196</f>
        <v>1</v>
      </c>
      <c r="P196" s="27">
        <f>H196+J196+L196+N196</f>
        <v>2610000</v>
      </c>
    </row>
    <row r="197" spans="1:16" x14ac:dyDescent="0.25">
      <c r="A197" s="559"/>
      <c r="B197" s="533"/>
      <c r="C197" s="534"/>
      <c r="D197" s="42" t="s">
        <v>27</v>
      </c>
      <c r="E197" s="55">
        <f t="shared" ref="E197:J197" si="52">SUM(E196:E196)</f>
        <v>0</v>
      </c>
      <c r="F197" s="61">
        <f t="shared" si="52"/>
        <v>0</v>
      </c>
      <c r="G197" s="55">
        <f t="shared" si="52"/>
        <v>0</v>
      </c>
      <c r="H197" s="61">
        <f t="shared" si="52"/>
        <v>0</v>
      </c>
      <c r="I197" s="311">
        <f t="shared" si="52"/>
        <v>1</v>
      </c>
      <c r="J197" s="310">
        <f t="shared" si="52"/>
        <v>2610000</v>
      </c>
      <c r="K197" s="55">
        <f t="shared" ref="K197:N197" si="53">SUM(K196:K196)</f>
        <v>0</v>
      </c>
      <c r="L197" s="61">
        <f t="shared" si="53"/>
        <v>0</v>
      </c>
      <c r="M197" s="55">
        <f t="shared" si="53"/>
        <v>0</v>
      </c>
      <c r="N197" s="61">
        <f t="shared" si="53"/>
        <v>0</v>
      </c>
      <c r="O197" s="55">
        <f>SUM(O196:O196)</f>
        <v>1</v>
      </c>
      <c r="P197" s="61">
        <f>SUM(P196:P196)</f>
        <v>2610000</v>
      </c>
    </row>
    <row r="198" spans="1:16" x14ac:dyDescent="0.25">
      <c r="A198" s="559">
        <v>4</v>
      </c>
      <c r="B198" s="532" t="s">
        <v>155</v>
      </c>
      <c r="C198" s="534" t="s">
        <v>35</v>
      </c>
      <c r="D198" s="243" t="s">
        <v>247</v>
      </c>
      <c r="E198" s="205"/>
      <c r="F198" s="144"/>
      <c r="G198" s="57"/>
      <c r="H198" s="144"/>
      <c r="I198" s="380">
        <v>1</v>
      </c>
      <c r="J198" s="357">
        <v>320000</v>
      </c>
      <c r="K198" s="55"/>
      <c r="L198" s="55"/>
      <c r="M198" s="55"/>
      <c r="N198" s="55"/>
      <c r="O198" s="26">
        <f>G198+I198+K198+M198</f>
        <v>1</v>
      </c>
      <c r="P198" s="27">
        <f>H198+J198+L198+N198</f>
        <v>320000</v>
      </c>
    </row>
    <row r="199" spans="1:16" x14ac:dyDescent="0.25">
      <c r="A199" s="559"/>
      <c r="B199" s="533"/>
      <c r="C199" s="534"/>
      <c r="D199" s="42" t="s">
        <v>27</v>
      </c>
      <c r="E199" s="55">
        <f t="shared" ref="E199:J199" si="54">SUM(E198:E198)</f>
        <v>0</v>
      </c>
      <c r="F199" s="61">
        <f t="shared" si="54"/>
        <v>0</v>
      </c>
      <c r="G199" s="55">
        <f t="shared" si="54"/>
        <v>0</v>
      </c>
      <c r="H199" s="61">
        <f t="shared" si="54"/>
        <v>0</v>
      </c>
      <c r="I199" s="311">
        <f t="shared" si="54"/>
        <v>1</v>
      </c>
      <c r="J199" s="310">
        <f t="shared" si="54"/>
        <v>320000</v>
      </c>
      <c r="K199" s="55">
        <f t="shared" ref="K199:N199" si="55">SUM(K198:K198)</f>
        <v>0</v>
      </c>
      <c r="L199" s="61">
        <f t="shared" si="55"/>
        <v>0</v>
      </c>
      <c r="M199" s="55">
        <f t="shared" si="55"/>
        <v>0</v>
      </c>
      <c r="N199" s="61">
        <f t="shared" si="55"/>
        <v>0</v>
      </c>
      <c r="O199" s="55">
        <f>SUM(O198:O198)</f>
        <v>1</v>
      </c>
      <c r="P199" s="61">
        <f>SUM(P198:P198)</f>
        <v>320000</v>
      </c>
    </row>
    <row r="200" spans="1:16" ht="30" x14ac:dyDescent="0.25">
      <c r="A200" s="559">
        <v>5</v>
      </c>
      <c r="B200" s="532" t="s">
        <v>157</v>
      </c>
      <c r="C200" s="534" t="s">
        <v>35</v>
      </c>
      <c r="D200" s="243" t="s">
        <v>158</v>
      </c>
      <c r="E200" s="205"/>
      <c r="F200" s="144"/>
      <c r="G200" s="57"/>
      <c r="H200" s="144"/>
      <c r="I200" s="380">
        <v>1</v>
      </c>
      <c r="J200" s="357">
        <v>506000</v>
      </c>
      <c r="K200" s="55"/>
      <c r="L200" s="55"/>
      <c r="M200" s="55"/>
      <c r="N200" s="55"/>
      <c r="O200" s="26">
        <f>G200+I200+K200+M200</f>
        <v>1</v>
      </c>
      <c r="P200" s="27">
        <f>H200+J200+L200+N200</f>
        <v>506000</v>
      </c>
    </row>
    <row r="201" spans="1:16" x14ac:dyDescent="0.25">
      <c r="A201" s="559"/>
      <c r="B201" s="533"/>
      <c r="C201" s="534"/>
      <c r="D201" s="42" t="s">
        <v>27</v>
      </c>
      <c r="E201" s="55">
        <f t="shared" ref="E201:J201" si="56">SUM(E200:E200)</f>
        <v>0</v>
      </c>
      <c r="F201" s="61">
        <f t="shared" si="56"/>
        <v>0</v>
      </c>
      <c r="G201" s="55">
        <f t="shared" si="56"/>
        <v>0</v>
      </c>
      <c r="H201" s="61">
        <f t="shared" si="56"/>
        <v>0</v>
      </c>
      <c r="I201" s="311">
        <f t="shared" si="56"/>
        <v>1</v>
      </c>
      <c r="J201" s="310">
        <f t="shared" si="56"/>
        <v>506000</v>
      </c>
      <c r="K201" s="55">
        <f t="shared" ref="K201:N201" si="57">SUM(K200:K200)</f>
        <v>0</v>
      </c>
      <c r="L201" s="61">
        <f t="shared" si="57"/>
        <v>0</v>
      </c>
      <c r="M201" s="55">
        <f t="shared" si="57"/>
        <v>0</v>
      </c>
      <c r="N201" s="61">
        <f t="shared" si="57"/>
        <v>0</v>
      </c>
      <c r="O201" s="55">
        <f>SUM(O200:O200)</f>
        <v>1</v>
      </c>
      <c r="P201" s="61">
        <f>SUM(P200:P200)</f>
        <v>506000</v>
      </c>
    </row>
    <row r="202" spans="1:16" ht="30" x14ac:dyDescent="0.25">
      <c r="A202" s="559">
        <v>6</v>
      </c>
      <c r="B202" s="532" t="s">
        <v>14</v>
      </c>
      <c r="C202" s="534" t="s">
        <v>35</v>
      </c>
      <c r="D202" s="243" t="s">
        <v>246</v>
      </c>
      <c r="E202" s="205"/>
      <c r="F202" s="144"/>
      <c r="G202" s="57"/>
      <c r="H202" s="144"/>
      <c r="I202" s="380">
        <v>1</v>
      </c>
      <c r="J202" s="357">
        <v>1177700</v>
      </c>
      <c r="K202" s="55"/>
      <c r="L202" s="55"/>
      <c r="M202" s="55"/>
      <c r="N202" s="55"/>
      <c r="O202" s="26">
        <f>G202+I202+K202+M202</f>
        <v>1</v>
      </c>
      <c r="P202" s="27">
        <f>H202+J202+L202+N202</f>
        <v>1177700</v>
      </c>
    </row>
    <row r="203" spans="1:16" x14ac:dyDescent="0.25">
      <c r="A203" s="559"/>
      <c r="B203" s="533"/>
      <c r="C203" s="534"/>
      <c r="D203" s="42" t="s">
        <v>27</v>
      </c>
      <c r="E203" s="55">
        <f t="shared" ref="E203:J203" si="58">SUM(E202:E202)</f>
        <v>0</v>
      </c>
      <c r="F203" s="61">
        <f t="shared" si="58"/>
        <v>0</v>
      </c>
      <c r="G203" s="55">
        <f t="shared" si="58"/>
        <v>0</v>
      </c>
      <c r="H203" s="61">
        <f t="shared" si="58"/>
        <v>0</v>
      </c>
      <c r="I203" s="311">
        <f t="shared" si="58"/>
        <v>1</v>
      </c>
      <c r="J203" s="310">
        <f t="shared" si="58"/>
        <v>1177700</v>
      </c>
      <c r="K203" s="55">
        <f t="shared" ref="K203:N203" si="59">SUM(K202:K202)</f>
        <v>0</v>
      </c>
      <c r="L203" s="61">
        <f t="shared" si="59"/>
        <v>0</v>
      </c>
      <c r="M203" s="55">
        <f t="shared" si="59"/>
        <v>0</v>
      </c>
      <c r="N203" s="61">
        <f t="shared" si="59"/>
        <v>0</v>
      </c>
      <c r="O203" s="55">
        <f>SUM(O202:O202)</f>
        <v>1</v>
      </c>
      <c r="P203" s="61">
        <f>SUM(P202:P202)</f>
        <v>1177700</v>
      </c>
    </row>
    <row r="204" spans="1:16" ht="24" customHeight="1" x14ac:dyDescent="0.25">
      <c r="A204" s="100"/>
      <c r="B204" s="568" t="s">
        <v>36</v>
      </c>
      <c r="C204" s="569"/>
      <c r="D204" s="570"/>
      <c r="E204" s="55">
        <f>E193+E195</f>
        <v>1</v>
      </c>
      <c r="F204" s="61">
        <f>F193+F195</f>
        <v>439718.24</v>
      </c>
      <c r="G204" s="55">
        <f>G193+G195+G197</f>
        <v>2</v>
      </c>
      <c r="H204" s="61">
        <f>H193+H195+H197</f>
        <v>2087840</v>
      </c>
      <c r="I204" s="311">
        <f>I193+I195+I197+I199+I201+I203</f>
        <v>6</v>
      </c>
      <c r="J204" s="310">
        <f>J193+J195+J197+J199+J201+J203</f>
        <v>6359305</v>
      </c>
      <c r="K204" s="55">
        <f t="shared" ref="K204:N204" si="60">K193+K195</f>
        <v>0</v>
      </c>
      <c r="L204" s="61">
        <f t="shared" si="60"/>
        <v>0</v>
      </c>
      <c r="M204" s="55">
        <f t="shared" si="60"/>
        <v>0</v>
      </c>
      <c r="N204" s="61">
        <f t="shared" si="60"/>
        <v>0</v>
      </c>
      <c r="O204" s="311">
        <f>O193+O195+O197+O199+O201+O203</f>
        <v>9</v>
      </c>
      <c r="P204" s="310">
        <f>P193+P195+P197+P199+P201+P203</f>
        <v>8886863.2400000002</v>
      </c>
    </row>
    <row r="205" spans="1:16" x14ac:dyDescent="0.25">
      <c r="A205" s="64"/>
      <c r="B205" s="571"/>
      <c r="C205" s="572"/>
      <c r="D205" s="573"/>
      <c r="E205" s="247"/>
      <c r="F205" s="247"/>
      <c r="G205" s="55"/>
      <c r="H205" s="61"/>
      <c r="I205" s="311" t="s">
        <v>139</v>
      </c>
      <c r="J205" s="310"/>
      <c r="K205" s="55"/>
      <c r="L205" s="61"/>
      <c r="M205" s="55"/>
      <c r="N205" s="61"/>
      <c r="O205" s="55"/>
      <c r="P205" s="61"/>
    </row>
    <row r="206" spans="1:16" ht="21.75" customHeight="1" x14ac:dyDescent="0.3">
      <c r="A206" s="108"/>
      <c r="B206" s="576" t="s">
        <v>37</v>
      </c>
      <c r="C206" s="577"/>
      <c r="D206" s="578"/>
      <c r="E206" s="246"/>
      <c r="F206" s="310">
        <f>F186+F204+F93</f>
        <v>683629.74</v>
      </c>
      <c r="G206" s="410"/>
      <c r="H206" s="310">
        <f>H186+H204+H93</f>
        <v>88203018</v>
      </c>
      <c r="I206" s="381"/>
      <c r="J206" s="310">
        <f>J186+J204+J93</f>
        <v>127105332</v>
      </c>
      <c r="K206" s="410"/>
      <c r="L206" s="310">
        <f>L186+L204+L93</f>
        <v>0</v>
      </c>
      <c r="M206" s="410"/>
      <c r="N206" s="310">
        <f>N186+N204+N93</f>
        <v>0</v>
      </c>
      <c r="O206" s="410"/>
      <c r="P206" s="310">
        <f>P186+P204+P93</f>
        <v>215991979.74000001</v>
      </c>
    </row>
    <row r="207" spans="1:16" x14ac:dyDescent="0.25">
      <c r="H207" s="147">
        <f>'[1]4 квартал (к проток) (2)'!$N$130</f>
        <v>95058857.150000006</v>
      </c>
      <c r="P207" s="1"/>
    </row>
    <row r="208" spans="1:16" x14ac:dyDescent="0.25">
      <c r="H208" s="147">
        <f>'[1]4 квартал (к проток) (2)'!$N$126</f>
        <v>71656053.650000006</v>
      </c>
      <c r="J208" s="382"/>
      <c r="N208" s="110"/>
    </row>
    <row r="209" spans="4:14" ht="18.75" x14ac:dyDescent="0.3">
      <c r="D209" s="8"/>
      <c r="E209" s="8"/>
      <c r="F209" s="8"/>
      <c r="H209" s="148">
        <f>H207-H208</f>
        <v>23402803.5</v>
      </c>
      <c r="I209" s="343" t="s">
        <v>251</v>
      </c>
      <c r="J209" s="387">
        <f>'приказ 1 кв (с изм 28.02.19)'!P78</f>
        <v>13340062.879999995</v>
      </c>
      <c r="N209" s="110"/>
    </row>
    <row r="210" spans="4:14" x14ac:dyDescent="0.25">
      <c r="D210" s="8"/>
      <c r="E210" s="8"/>
      <c r="F210" s="8"/>
      <c r="H210" s="159">
        <f>H116+H150</f>
        <v>16101334</v>
      </c>
      <c r="J210" s="383">
        <f>J204+J93</f>
        <v>6716805</v>
      </c>
      <c r="L210" s="110"/>
      <c r="N210" s="111"/>
    </row>
    <row r="211" spans="4:14" x14ac:dyDescent="0.25">
      <c r="D211" s="8"/>
      <c r="E211" s="8"/>
      <c r="F211" s="8"/>
      <c r="H211" s="147">
        <f>H209-H210</f>
        <v>7301469.5</v>
      </c>
      <c r="J211" s="383">
        <f>J209-J210</f>
        <v>6623257.8799999952</v>
      </c>
      <c r="L211" s="110"/>
    </row>
    <row r="212" spans="4:14" x14ac:dyDescent="0.25">
      <c r="D212" s="8"/>
      <c r="E212" s="8"/>
      <c r="F212" s="8"/>
      <c r="G212" s="112"/>
      <c r="H212" s="147">
        <f>H209+[2]оборудов.ремонт!$I$78</f>
        <v>28237409.640000001</v>
      </c>
      <c r="J212" s="383"/>
      <c r="L212" s="110"/>
      <c r="N212" s="110"/>
    </row>
    <row r="213" spans="4:14" x14ac:dyDescent="0.25">
      <c r="D213" s="8"/>
      <c r="E213" s="8"/>
      <c r="F213" s="8"/>
      <c r="J213" s="383"/>
      <c r="L213" s="109"/>
    </row>
    <row r="214" spans="4:14" x14ac:dyDescent="0.25">
      <c r="D214" s="113"/>
      <c r="E214" s="113"/>
      <c r="F214" s="113"/>
      <c r="J214" s="383"/>
      <c r="L214" s="110"/>
    </row>
  </sheetData>
  <mergeCells count="106">
    <mergeCell ref="B84:B91"/>
    <mergeCell ref="O1:P1"/>
    <mergeCell ref="B80:B82"/>
    <mergeCell ref="B12:B24"/>
    <mergeCell ref="B37:D37"/>
    <mergeCell ref="B38:B46"/>
    <mergeCell ref="B54:D54"/>
    <mergeCell ref="B55:B60"/>
    <mergeCell ref="B67:D67"/>
    <mergeCell ref="B69:D69"/>
    <mergeCell ref="B70:B78"/>
    <mergeCell ref="B79:D79"/>
    <mergeCell ref="B28:B36"/>
    <mergeCell ref="B47:B53"/>
    <mergeCell ref="B61:B66"/>
    <mergeCell ref="B4:D4"/>
    <mergeCell ref="B5:D5"/>
    <mergeCell ref="B6:D6"/>
    <mergeCell ref="B7:D7"/>
    <mergeCell ref="B3:D3"/>
    <mergeCell ref="B93:D93"/>
    <mergeCell ref="A97:A101"/>
    <mergeCell ref="B97:B101"/>
    <mergeCell ref="C97:C101"/>
    <mergeCell ref="A102:A108"/>
    <mergeCell ref="B102:B108"/>
    <mergeCell ref="C102:C108"/>
    <mergeCell ref="A109:A113"/>
    <mergeCell ref="B109:B113"/>
    <mergeCell ref="C109:C113"/>
    <mergeCell ref="A114:A115"/>
    <mergeCell ref="B114:B115"/>
    <mergeCell ref="C114:C115"/>
    <mergeCell ref="A116:A126"/>
    <mergeCell ref="B116:B126"/>
    <mergeCell ref="C116:C126"/>
    <mergeCell ref="A127:A136"/>
    <mergeCell ref="B127:B136"/>
    <mergeCell ref="C127:C136"/>
    <mergeCell ref="A137:A140"/>
    <mergeCell ref="B137:B140"/>
    <mergeCell ref="C137:C140"/>
    <mergeCell ref="A141:A146"/>
    <mergeCell ref="B141:B146"/>
    <mergeCell ref="C141:C146"/>
    <mergeCell ref="A147:A149"/>
    <mergeCell ref="B147:B149"/>
    <mergeCell ref="C147:C149"/>
    <mergeCell ref="A150:A153"/>
    <mergeCell ref="B150:B153"/>
    <mergeCell ref="C150:C153"/>
    <mergeCell ref="A154:A155"/>
    <mergeCell ref="B154:B155"/>
    <mergeCell ref="C154:C155"/>
    <mergeCell ref="A156:A157"/>
    <mergeCell ref="B156:B157"/>
    <mergeCell ref="C156:C157"/>
    <mergeCell ref="A158:A159"/>
    <mergeCell ref="B158:B159"/>
    <mergeCell ref="C158:C159"/>
    <mergeCell ref="A160:A162"/>
    <mergeCell ref="B160:B162"/>
    <mergeCell ref="C160:C162"/>
    <mergeCell ref="A163:A165"/>
    <mergeCell ref="B163:B165"/>
    <mergeCell ref="C163:C165"/>
    <mergeCell ref="A166:A167"/>
    <mergeCell ref="B166:B167"/>
    <mergeCell ref="C166:C167"/>
    <mergeCell ref="A168:A171"/>
    <mergeCell ref="B168:B171"/>
    <mergeCell ref="C168:C171"/>
    <mergeCell ref="A172:A177"/>
    <mergeCell ref="B172:B177"/>
    <mergeCell ref="C172:C177"/>
    <mergeCell ref="A178:A179"/>
    <mergeCell ref="B178:B179"/>
    <mergeCell ref="C178:C179"/>
    <mergeCell ref="A180:A182"/>
    <mergeCell ref="B180:B182"/>
    <mergeCell ref="C180:C182"/>
    <mergeCell ref="A183:A185"/>
    <mergeCell ref="B183:B185"/>
    <mergeCell ref="C183:C185"/>
    <mergeCell ref="B186:D186"/>
    <mergeCell ref="A189:A193"/>
    <mergeCell ref="B189:B193"/>
    <mergeCell ref="C189:C193"/>
    <mergeCell ref="A194:A195"/>
    <mergeCell ref="B194:B195"/>
    <mergeCell ref="C194:C195"/>
    <mergeCell ref="A196:A197"/>
    <mergeCell ref="B196:B197"/>
    <mergeCell ref="C196:C197"/>
    <mergeCell ref="B206:D206"/>
    <mergeCell ref="A198:A199"/>
    <mergeCell ref="B198:B199"/>
    <mergeCell ref="C198:C199"/>
    <mergeCell ref="A200:A201"/>
    <mergeCell ref="B200:B201"/>
    <mergeCell ref="C200:C201"/>
    <mergeCell ref="A202:A203"/>
    <mergeCell ref="B202:B203"/>
    <mergeCell ref="C202:C203"/>
    <mergeCell ref="B204:D204"/>
    <mergeCell ref="B205:D205"/>
  </mergeCells>
  <printOptions horizontalCentered="1"/>
  <pageMargins left="0.23622047244094491" right="3.937007874015748E-2" top="0.15748031496062992" bottom="0.15748031496062992" header="0" footer="0"/>
  <pageSetup paperSize="9"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40"/>
  <sheetViews>
    <sheetView tabSelected="1" zoomScale="90" zoomScaleNormal="90" workbookViewId="0">
      <selection activeCell="P131" sqref="A1:P131"/>
    </sheetView>
  </sheetViews>
  <sheetFormatPr defaultRowHeight="15" x14ac:dyDescent="0.25"/>
  <cols>
    <col min="1" max="1" width="5.140625" style="459" customWidth="1"/>
    <col min="2" max="2" width="26.28515625" style="460" customWidth="1"/>
    <col min="3" max="3" width="23" style="461" customWidth="1"/>
    <col min="4" max="4" width="63.140625" style="461" customWidth="1"/>
    <col min="5" max="5" width="10.42578125" style="459" customWidth="1"/>
    <col min="6" max="6" width="14.140625" style="459" customWidth="1"/>
    <col min="7" max="7" width="9.85546875" style="462" customWidth="1"/>
    <col min="8" max="8" width="17.28515625" style="463" customWidth="1"/>
    <col min="9" max="9" width="9.28515625" style="462" customWidth="1"/>
    <col min="10" max="10" width="16.85546875" style="462" customWidth="1"/>
    <col min="11" max="11" width="10.85546875" style="462" hidden="1" customWidth="1"/>
    <col min="12" max="12" width="17.5703125" style="462" hidden="1" customWidth="1"/>
    <col min="13" max="13" width="11.42578125" style="462" hidden="1" customWidth="1"/>
    <col min="14" max="14" width="19.5703125" style="462" hidden="1" customWidth="1"/>
    <col min="15" max="15" width="10" style="462" customWidth="1"/>
    <col min="16" max="16" width="19.42578125" style="480" customWidth="1"/>
    <col min="17" max="17" width="15.140625" style="459" customWidth="1"/>
    <col min="18" max="18" width="17.42578125" style="459" customWidth="1"/>
    <col min="19" max="16384" width="9.140625" style="459"/>
  </cols>
  <sheetData>
    <row r="1" spans="1:17" ht="43.5" customHeight="1" x14ac:dyDescent="0.25">
      <c r="O1" s="584" t="s">
        <v>287</v>
      </c>
      <c r="P1" s="585"/>
    </row>
    <row r="2" spans="1:17" ht="15.75" x14ac:dyDescent="0.25">
      <c r="B2" s="586" t="s">
        <v>81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</row>
    <row r="3" spans="1:17" ht="21.75" customHeight="1" x14ac:dyDescent="0.25">
      <c r="B3" s="523" t="s">
        <v>248</v>
      </c>
      <c r="C3" s="464"/>
      <c r="D3" s="464"/>
      <c r="E3" s="465"/>
      <c r="F3" s="465"/>
      <c r="G3" s="466"/>
      <c r="H3" s="467"/>
      <c r="I3" s="466"/>
      <c r="J3" s="466"/>
      <c r="K3" s="466"/>
      <c r="L3" s="466"/>
      <c r="M3" s="466"/>
      <c r="N3" s="466"/>
      <c r="O3" s="466"/>
      <c r="P3" s="206"/>
    </row>
    <row r="4" spans="1:17" ht="54.75" customHeight="1" x14ac:dyDescent="0.25">
      <c r="A4" s="20" t="s">
        <v>18</v>
      </c>
      <c r="B4" s="20" t="s">
        <v>1</v>
      </c>
      <c r="C4" s="140" t="s">
        <v>2</v>
      </c>
      <c r="D4" s="140" t="s">
        <v>3</v>
      </c>
      <c r="E4" s="21" t="s">
        <v>284</v>
      </c>
      <c r="F4" s="21" t="s">
        <v>285</v>
      </c>
      <c r="G4" s="11" t="s">
        <v>4</v>
      </c>
      <c r="H4" s="210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207" t="s">
        <v>140</v>
      </c>
    </row>
    <row r="5" spans="1:17" ht="44.25" customHeight="1" x14ac:dyDescent="0.25">
      <c r="A5" s="401">
        <v>1</v>
      </c>
      <c r="B5" s="542" t="s">
        <v>94</v>
      </c>
      <c r="C5" s="145" t="s">
        <v>95</v>
      </c>
      <c r="D5" s="145" t="s">
        <v>123</v>
      </c>
      <c r="E5" s="420"/>
      <c r="F5" s="420"/>
      <c r="G5" s="421">
        <v>1</v>
      </c>
      <c r="H5" s="422">
        <v>7000</v>
      </c>
      <c r="I5" s="483"/>
      <c r="J5" s="483"/>
      <c r="K5" s="483"/>
      <c r="L5" s="483"/>
      <c r="M5" s="483"/>
      <c r="N5" s="483"/>
      <c r="O5" s="380">
        <f t="shared" ref="O5:P11" si="0">G5+I5+K5+M5</f>
        <v>1</v>
      </c>
      <c r="P5" s="215">
        <f t="shared" si="0"/>
        <v>7000</v>
      </c>
      <c r="Q5" s="468"/>
    </row>
    <row r="6" spans="1:17" ht="42.75" customHeight="1" x14ac:dyDescent="0.25">
      <c r="A6" s="401">
        <v>2</v>
      </c>
      <c r="B6" s="536"/>
      <c r="C6" s="145" t="s">
        <v>95</v>
      </c>
      <c r="D6" s="145" t="s">
        <v>123</v>
      </c>
      <c r="E6" s="423"/>
      <c r="F6" s="423"/>
      <c r="G6" s="421">
        <v>1</v>
      </c>
      <c r="H6" s="422">
        <v>7000</v>
      </c>
      <c r="I6" s="421"/>
      <c r="J6" s="424"/>
      <c r="K6" s="483"/>
      <c r="L6" s="483"/>
      <c r="M6" s="483"/>
      <c r="N6" s="483"/>
      <c r="O6" s="380">
        <f t="shared" si="0"/>
        <v>1</v>
      </c>
      <c r="P6" s="215">
        <f t="shared" si="0"/>
        <v>7000</v>
      </c>
      <c r="Q6" s="468"/>
    </row>
    <row r="7" spans="1:17" ht="55.5" customHeight="1" x14ac:dyDescent="0.25">
      <c r="A7" s="401">
        <v>3</v>
      </c>
      <c r="B7" s="536"/>
      <c r="C7" s="145" t="s">
        <v>96</v>
      </c>
      <c r="D7" s="145" t="s">
        <v>124</v>
      </c>
      <c r="E7" s="423"/>
      <c r="F7" s="423"/>
      <c r="G7" s="421">
        <v>1</v>
      </c>
      <c r="H7" s="422">
        <v>10000</v>
      </c>
      <c r="I7" s="421"/>
      <c r="J7" s="424"/>
      <c r="K7" s="483"/>
      <c r="L7" s="483"/>
      <c r="M7" s="421"/>
      <c r="N7" s="424"/>
      <c r="O7" s="380">
        <f t="shared" si="0"/>
        <v>1</v>
      </c>
      <c r="P7" s="215">
        <f t="shared" si="0"/>
        <v>10000</v>
      </c>
      <c r="Q7" s="468"/>
    </row>
    <row r="8" spans="1:17" ht="45" x14ac:dyDescent="0.25">
      <c r="A8" s="401">
        <v>4</v>
      </c>
      <c r="B8" s="536"/>
      <c r="C8" s="145" t="s">
        <v>98</v>
      </c>
      <c r="D8" s="145" t="s">
        <v>128</v>
      </c>
      <c r="E8" s="423"/>
      <c r="F8" s="423"/>
      <c r="G8" s="421">
        <v>1</v>
      </c>
      <c r="H8" s="422">
        <v>7500</v>
      </c>
      <c r="I8" s="421"/>
      <c r="J8" s="424"/>
      <c r="K8" s="483"/>
      <c r="L8" s="483"/>
      <c r="M8" s="421"/>
      <c r="N8" s="424"/>
      <c r="O8" s="380">
        <f t="shared" si="0"/>
        <v>1</v>
      </c>
      <c r="P8" s="215">
        <f t="shared" si="0"/>
        <v>7500</v>
      </c>
      <c r="Q8" s="468"/>
    </row>
    <row r="9" spans="1:17" ht="45" x14ac:dyDescent="0.25">
      <c r="A9" s="401">
        <v>5</v>
      </c>
      <c r="B9" s="536"/>
      <c r="C9" s="145" t="s">
        <v>98</v>
      </c>
      <c r="D9" s="145" t="s">
        <v>128</v>
      </c>
      <c r="E9" s="423"/>
      <c r="F9" s="423"/>
      <c r="G9" s="421">
        <v>1</v>
      </c>
      <c r="H9" s="422">
        <v>7500</v>
      </c>
      <c r="I9" s="421"/>
      <c r="J9" s="424"/>
      <c r="K9" s="483"/>
      <c r="L9" s="483"/>
      <c r="M9" s="421"/>
      <c r="N9" s="424"/>
      <c r="O9" s="380">
        <f t="shared" si="0"/>
        <v>1</v>
      </c>
      <c r="P9" s="215">
        <f t="shared" si="0"/>
        <v>7500</v>
      </c>
      <c r="Q9" s="468"/>
    </row>
    <row r="10" spans="1:17" ht="42.75" customHeight="1" x14ac:dyDescent="0.25">
      <c r="A10" s="401">
        <v>6</v>
      </c>
      <c r="B10" s="536"/>
      <c r="C10" s="145" t="s">
        <v>100</v>
      </c>
      <c r="D10" s="145" t="s">
        <v>128</v>
      </c>
      <c r="E10" s="423"/>
      <c r="F10" s="423"/>
      <c r="G10" s="421">
        <v>1</v>
      </c>
      <c r="H10" s="422">
        <v>7500</v>
      </c>
      <c r="I10" s="421"/>
      <c r="J10" s="424"/>
      <c r="K10" s="483"/>
      <c r="L10" s="483"/>
      <c r="M10" s="421"/>
      <c r="N10" s="424"/>
      <c r="O10" s="380">
        <f t="shared" si="0"/>
        <v>1</v>
      </c>
      <c r="P10" s="215">
        <f t="shared" si="0"/>
        <v>7500</v>
      </c>
      <c r="Q10" s="468"/>
    </row>
    <row r="11" spans="1:17" ht="60" x14ac:dyDescent="0.25">
      <c r="A11" s="401">
        <v>7</v>
      </c>
      <c r="B11" s="536"/>
      <c r="C11" s="145" t="s">
        <v>98</v>
      </c>
      <c r="D11" s="145" t="s">
        <v>130</v>
      </c>
      <c r="E11" s="423"/>
      <c r="F11" s="423"/>
      <c r="G11" s="421">
        <v>1</v>
      </c>
      <c r="H11" s="422">
        <v>7500</v>
      </c>
      <c r="I11" s="421"/>
      <c r="J11" s="424"/>
      <c r="K11" s="483"/>
      <c r="L11" s="483"/>
      <c r="M11" s="421"/>
      <c r="N11" s="424"/>
      <c r="O11" s="380">
        <f t="shared" si="0"/>
        <v>1</v>
      </c>
      <c r="P11" s="215">
        <f t="shared" si="0"/>
        <v>7500</v>
      </c>
      <c r="Q11" s="468"/>
    </row>
    <row r="12" spans="1:17" ht="42.75" customHeight="1" x14ac:dyDescent="0.25">
      <c r="A12" s="401">
        <v>8</v>
      </c>
      <c r="B12" s="536"/>
      <c r="C12" s="145" t="s">
        <v>98</v>
      </c>
      <c r="D12" s="59" t="s">
        <v>151</v>
      </c>
      <c r="E12" s="425">
        <v>1</v>
      </c>
      <c r="F12" s="426">
        <v>7500</v>
      </c>
      <c r="G12" s="421"/>
      <c r="H12" s="422"/>
      <c r="I12" s="421"/>
      <c r="J12" s="424"/>
      <c r="K12" s="484"/>
      <c r="L12" s="483"/>
      <c r="M12" s="421"/>
      <c r="N12" s="424"/>
      <c r="O12" s="427">
        <f>G12+I12+K12+M12+E12</f>
        <v>1</v>
      </c>
      <c r="P12" s="215">
        <f>H12+J12+L12+N12+F12</f>
        <v>7500</v>
      </c>
      <c r="Q12" s="468"/>
    </row>
    <row r="13" spans="1:17" ht="15.75" x14ac:dyDescent="0.25">
      <c r="A13" s="401">
        <v>9</v>
      </c>
      <c r="B13" s="536"/>
      <c r="C13" s="145" t="s">
        <v>150</v>
      </c>
      <c r="D13" s="145" t="s">
        <v>146</v>
      </c>
      <c r="E13" s="425">
        <v>3</v>
      </c>
      <c r="F13" s="426">
        <v>15000</v>
      </c>
      <c r="G13" s="421"/>
      <c r="H13" s="422"/>
      <c r="I13" s="421"/>
      <c r="J13" s="424"/>
      <c r="K13" s="484"/>
      <c r="L13" s="483"/>
      <c r="M13" s="421"/>
      <c r="N13" s="424"/>
      <c r="O13" s="427">
        <f t="shared" ref="O13:P14" si="1">G13+I13+K13+M13+E13</f>
        <v>3</v>
      </c>
      <c r="P13" s="215">
        <f t="shared" si="1"/>
        <v>15000</v>
      </c>
      <c r="Q13" s="468"/>
    </row>
    <row r="14" spans="1:17" ht="45" x14ac:dyDescent="0.25">
      <c r="A14" s="401">
        <v>10</v>
      </c>
      <c r="B14" s="536"/>
      <c r="C14" s="145" t="s">
        <v>98</v>
      </c>
      <c r="D14" s="145" t="s">
        <v>147</v>
      </c>
      <c r="E14" s="425">
        <v>1</v>
      </c>
      <c r="F14" s="426">
        <v>8750</v>
      </c>
      <c r="G14" s="421"/>
      <c r="H14" s="422"/>
      <c r="I14" s="421"/>
      <c r="J14" s="424"/>
      <c r="K14" s="484"/>
      <c r="L14" s="483"/>
      <c r="M14" s="421"/>
      <c r="N14" s="424"/>
      <c r="O14" s="427">
        <f t="shared" si="1"/>
        <v>1</v>
      </c>
      <c r="P14" s="215">
        <f t="shared" si="1"/>
        <v>8750</v>
      </c>
      <c r="Q14" s="468"/>
    </row>
    <row r="15" spans="1:17" ht="75" x14ac:dyDescent="0.25">
      <c r="A15" s="401">
        <v>11</v>
      </c>
      <c r="B15" s="536"/>
      <c r="C15" s="145" t="s">
        <v>179</v>
      </c>
      <c r="D15" s="145" t="s">
        <v>180</v>
      </c>
      <c r="E15" s="425"/>
      <c r="F15" s="426"/>
      <c r="G15" s="421"/>
      <c r="H15" s="422"/>
      <c r="I15" s="348">
        <v>1</v>
      </c>
      <c r="J15" s="350">
        <v>7500</v>
      </c>
      <c r="K15" s="484"/>
      <c r="L15" s="483"/>
      <c r="M15" s="421"/>
      <c r="N15" s="424"/>
      <c r="O15" s="427">
        <f t="shared" ref="O15:O23" si="2">G15+I15+K15+M15+E15</f>
        <v>1</v>
      </c>
      <c r="P15" s="215">
        <f t="shared" ref="P15:P23" si="3">H15+J15+L15+N15+F15</f>
        <v>7500</v>
      </c>
      <c r="Q15" s="468"/>
    </row>
    <row r="16" spans="1:17" ht="56.25" customHeight="1" x14ac:dyDescent="0.25">
      <c r="A16" s="401">
        <v>12</v>
      </c>
      <c r="B16" s="536"/>
      <c r="C16" s="145" t="s">
        <v>179</v>
      </c>
      <c r="D16" s="145" t="s">
        <v>181</v>
      </c>
      <c r="E16" s="425"/>
      <c r="F16" s="426"/>
      <c r="G16" s="421"/>
      <c r="H16" s="422"/>
      <c r="I16" s="348">
        <v>1</v>
      </c>
      <c r="J16" s="350">
        <v>7500</v>
      </c>
      <c r="K16" s="484"/>
      <c r="L16" s="483"/>
      <c r="M16" s="421"/>
      <c r="N16" s="424"/>
      <c r="O16" s="427">
        <f t="shared" si="2"/>
        <v>1</v>
      </c>
      <c r="P16" s="215">
        <f t="shared" si="3"/>
        <v>7500</v>
      </c>
      <c r="Q16" s="468"/>
    </row>
    <row r="17" spans="1:17" ht="75.75" customHeight="1" x14ac:dyDescent="0.25">
      <c r="A17" s="401">
        <v>13</v>
      </c>
      <c r="B17" s="536"/>
      <c r="C17" s="145" t="s">
        <v>182</v>
      </c>
      <c r="D17" s="145" t="s">
        <v>183</v>
      </c>
      <c r="E17" s="425"/>
      <c r="F17" s="426"/>
      <c r="G17" s="421"/>
      <c r="H17" s="422"/>
      <c r="I17" s="348">
        <v>1</v>
      </c>
      <c r="J17" s="350">
        <v>5500</v>
      </c>
      <c r="K17" s="484"/>
      <c r="L17" s="483"/>
      <c r="M17" s="421"/>
      <c r="N17" s="424"/>
      <c r="O17" s="427">
        <f t="shared" si="2"/>
        <v>1</v>
      </c>
      <c r="P17" s="215">
        <f t="shared" si="3"/>
        <v>5500</v>
      </c>
      <c r="Q17" s="468"/>
    </row>
    <row r="18" spans="1:17" ht="90" x14ac:dyDescent="0.25">
      <c r="A18" s="401">
        <v>14</v>
      </c>
      <c r="B18" s="536"/>
      <c r="C18" s="145" t="s">
        <v>182</v>
      </c>
      <c r="D18" s="145" t="s">
        <v>184</v>
      </c>
      <c r="E18" s="425"/>
      <c r="F18" s="426"/>
      <c r="G18" s="421"/>
      <c r="H18" s="422"/>
      <c r="I18" s="348">
        <v>1</v>
      </c>
      <c r="J18" s="350">
        <v>5500</v>
      </c>
      <c r="K18" s="484"/>
      <c r="L18" s="483"/>
      <c r="M18" s="421"/>
      <c r="N18" s="424"/>
      <c r="O18" s="427">
        <f t="shared" si="2"/>
        <v>1</v>
      </c>
      <c r="P18" s="215">
        <f t="shared" si="3"/>
        <v>5500</v>
      </c>
      <c r="Q18" s="468"/>
    </row>
    <row r="19" spans="1:17" ht="60" x14ac:dyDescent="0.25">
      <c r="A19" s="401">
        <v>15</v>
      </c>
      <c r="B19" s="536"/>
      <c r="C19" s="145" t="s">
        <v>179</v>
      </c>
      <c r="D19" s="145" t="s">
        <v>185</v>
      </c>
      <c r="E19" s="425"/>
      <c r="F19" s="426"/>
      <c r="G19" s="421"/>
      <c r="H19" s="422"/>
      <c r="I19" s="348">
        <v>1</v>
      </c>
      <c r="J19" s="350">
        <v>5000</v>
      </c>
      <c r="K19" s="484"/>
      <c r="L19" s="483"/>
      <c r="M19" s="421"/>
      <c r="N19" s="424"/>
      <c r="O19" s="427">
        <f t="shared" si="2"/>
        <v>1</v>
      </c>
      <c r="P19" s="215">
        <f t="shared" si="3"/>
        <v>5000</v>
      </c>
      <c r="Q19" s="468"/>
    </row>
    <row r="20" spans="1:17" ht="60" x14ac:dyDescent="0.25">
      <c r="A20" s="401">
        <v>16</v>
      </c>
      <c r="B20" s="536"/>
      <c r="C20" s="145" t="s">
        <v>187</v>
      </c>
      <c r="D20" s="145" t="s">
        <v>188</v>
      </c>
      <c r="E20" s="425"/>
      <c r="F20" s="426"/>
      <c r="G20" s="421"/>
      <c r="H20" s="422"/>
      <c r="I20" s="348">
        <v>1</v>
      </c>
      <c r="J20" s="350">
        <v>5000</v>
      </c>
      <c r="K20" s="484"/>
      <c r="L20" s="483"/>
      <c r="M20" s="421"/>
      <c r="N20" s="424"/>
      <c r="O20" s="427">
        <f t="shared" si="2"/>
        <v>1</v>
      </c>
      <c r="P20" s="215">
        <f t="shared" si="3"/>
        <v>5000</v>
      </c>
      <c r="Q20" s="468"/>
    </row>
    <row r="21" spans="1:17" ht="74.25" customHeight="1" x14ac:dyDescent="0.25">
      <c r="A21" s="401">
        <v>17</v>
      </c>
      <c r="B21" s="536"/>
      <c r="C21" s="145" t="s">
        <v>189</v>
      </c>
      <c r="D21" s="145" t="s">
        <v>190</v>
      </c>
      <c r="E21" s="425"/>
      <c r="F21" s="426"/>
      <c r="G21" s="421"/>
      <c r="H21" s="422"/>
      <c r="I21" s="348">
        <v>1</v>
      </c>
      <c r="J21" s="350">
        <v>8100</v>
      </c>
      <c r="K21" s="484"/>
      <c r="L21" s="483"/>
      <c r="M21" s="421"/>
      <c r="N21" s="424"/>
      <c r="O21" s="427">
        <f t="shared" si="2"/>
        <v>1</v>
      </c>
      <c r="P21" s="215">
        <f t="shared" si="3"/>
        <v>8100</v>
      </c>
      <c r="Q21" s="468"/>
    </row>
    <row r="22" spans="1:17" ht="74.25" customHeight="1" x14ac:dyDescent="0.25">
      <c r="A22" s="401">
        <v>18</v>
      </c>
      <c r="B22" s="536"/>
      <c r="C22" s="145" t="s">
        <v>182</v>
      </c>
      <c r="D22" s="145" t="s">
        <v>191</v>
      </c>
      <c r="E22" s="425"/>
      <c r="F22" s="426"/>
      <c r="G22" s="421"/>
      <c r="H22" s="422"/>
      <c r="I22" s="348">
        <v>1</v>
      </c>
      <c r="J22" s="350">
        <v>8100</v>
      </c>
      <c r="K22" s="484"/>
      <c r="L22" s="483"/>
      <c r="M22" s="421"/>
      <c r="N22" s="424"/>
      <c r="O22" s="427">
        <f t="shared" si="2"/>
        <v>1</v>
      </c>
      <c r="P22" s="215">
        <f t="shared" si="3"/>
        <v>8100</v>
      </c>
      <c r="Q22" s="468"/>
    </row>
    <row r="23" spans="1:17" ht="75" x14ac:dyDescent="0.25">
      <c r="A23" s="401">
        <v>19</v>
      </c>
      <c r="B23" s="537"/>
      <c r="C23" s="145" t="s">
        <v>187</v>
      </c>
      <c r="D23" s="145" t="s">
        <v>192</v>
      </c>
      <c r="E23" s="425"/>
      <c r="F23" s="426"/>
      <c r="G23" s="421"/>
      <c r="H23" s="422"/>
      <c r="I23" s="348">
        <v>1</v>
      </c>
      <c r="J23" s="350">
        <v>50000</v>
      </c>
      <c r="K23" s="484"/>
      <c r="L23" s="483"/>
      <c r="M23" s="421"/>
      <c r="N23" s="424"/>
      <c r="O23" s="427">
        <f t="shared" si="2"/>
        <v>1</v>
      </c>
      <c r="P23" s="215">
        <f t="shared" si="3"/>
        <v>50000</v>
      </c>
      <c r="Q23" s="468"/>
    </row>
    <row r="24" spans="1:17" ht="15.75" x14ac:dyDescent="0.25">
      <c r="A24" s="401">
        <v>1</v>
      </c>
      <c r="B24" s="543" t="s">
        <v>101</v>
      </c>
      <c r="C24" s="543"/>
      <c r="D24" s="543"/>
      <c r="E24" s="193">
        <f>SUM(E12:E14)</f>
        <v>5</v>
      </c>
      <c r="F24" s="194">
        <f>SUM(F12:F14)</f>
        <v>31250</v>
      </c>
      <c r="G24" s="428">
        <f>SUM(G5:G11)</f>
        <v>7</v>
      </c>
      <c r="H24" s="212">
        <f>SUM(H5:H14)</f>
        <v>54000</v>
      </c>
      <c r="I24" s="485">
        <f>SUM(I6:I23)</f>
        <v>9</v>
      </c>
      <c r="J24" s="485">
        <f>SUM(J6:J23)</f>
        <v>102200</v>
      </c>
      <c r="K24" s="428">
        <f>SUM(K5:K11)</f>
        <v>0</v>
      </c>
      <c r="L24" s="419">
        <f>SUM(L5:L11)</f>
        <v>0</v>
      </c>
      <c r="M24" s="428">
        <f>SUM(M5:M11)</f>
        <v>0</v>
      </c>
      <c r="N24" s="419">
        <f>SUM(N5:N11)</f>
        <v>0</v>
      </c>
      <c r="O24" s="428">
        <f>SUM(O5:O23)</f>
        <v>21</v>
      </c>
      <c r="P24" s="212">
        <f>SUM(P5:P23)</f>
        <v>187450</v>
      </c>
      <c r="Q24" s="468"/>
    </row>
    <row r="25" spans="1:17" ht="60" x14ac:dyDescent="0.25">
      <c r="A25" s="401">
        <v>1</v>
      </c>
      <c r="B25" s="542" t="s">
        <v>12</v>
      </c>
      <c r="C25" s="326" t="s">
        <v>102</v>
      </c>
      <c r="D25" s="326" t="s">
        <v>116</v>
      </c>
      <c r="E25" s="429"/>
      <c r="F25" s="429"/>
      <c r="G25" s="427">
        <v>1</v>
      </c>
      <c r="H25" s="430">
        <v>5400</v>
      </c>
      <c r="I25" s="483"/>
      <c r="J25" s="483"/>
      <c r="K25" s="483"/>
      <c r="L25" s="483"/>
      <c r="M25" s="483"/>
      <c r="N25" s="483"/>
      <c r="O25" s="380">
        <f t="shared" ref="O25:P33" si="4">G25+I25+K25+M25</f>
        <v>1</v>
      </c>
      <c r="P25" s="215">
        <f t="shared" si="4"/>
        <v>5400</v>
      </c>
      <c r="Q25" s="468"/>
    </row>
    <row r="26" spans="1:17" ht="45" x14ac:dyDescent="0.25">
      <c r="A26" s="401">
        <v>2</v>
      </c>
      <c r="B26" s="536"/>
      <c r="C26" s="326" t="s">
        <v>103</v>
      </c>
      <c r="D26" s="326" t="s">
        <v>117</v>
      </c>
      <c r="E26" s="429"/>
      <c r="F26" s="429"/>
      <c r="G26" s="427">
        <v>1</v>
      </c>
      <c r="H26" s="430">
        <v>5400</v>
      </c>
      <c r="I26" s="483"/>
      <c r="J26" s="483"/>
      <c r="K26" s="483"/>
      <c r="L26" s="483"/>
      <c r="M26" s="421"/>
      <c r="N26" s="424"/>
      <c r="O26" s="380">
        <f t="shared" si="4"/>
        <v>1</v>
      </c>
      <c r="P26" s="215">
        <f t="shared" si="4"/>
        <v>5400</v>
      </c>
      <c r="Q26" s="468"/>
    </row>
    <row r="27" spans="1:17" ht="75" x14ac:dyDescent="0.25">
      <c r="A27" s="401">
        <v>3</v>
      </c>
      <c r="B27" s="536"/>
      <c r="C27" s="326" t="s">
        <v>104</v>
      </c>
      <c r="D27" s="326" t="s">
        <v>118</v>
      </c>
      <c r="E27" s="431"/>
      <c r="F27" s="431"/>
      <c r="G27" s="432">
        <v>1</v>
      </c>
      <c r="H27" s="430">
        <v>4000</v>
      </c>
      <c r="I27" s="483"/>
      <c r="J27" s="483"/>
      <c r="K27" s="433"/>
      <c r="L27" s="434"/>
      <c r="M27" s="483"/>
      <c r="N27" s="483"/>
      <c r="O27" s="380">
        <f t="shared" si="4"/>
        <v>1</v>
      </c>
      <c r="P27" s="215">
        <f t="shared" si="4"/>
        <v>4000</v>
      </c>
      <c r="Q27" s="468"/>
    </row>
    <row r="28" spans="1:17" ht="45" x14ac:dyDescent="0.25">
      <c r="A28" s="401">
        <v>4</v>
      </c>
      <c r="B28" s="536"/>
      <c r="C28" s="326" t="s">
        <v>105</v>
      </c>
      <c r="D28" s="326" t="s">
        <v>115</v>
      </c>
      <c r="E28" s="429"/>
      <c r="F28" s="429"/>
      <c r="G28" s="427">
        <v>1</v>
      </c>
      <c r="H28" s="430">
        <v>3000</v>
      </c>
      <c r="I28" s="483"/>
      <c r="J28" s="483"/>
      <c r="K28" s="483"/>
      <c r="L28" s="483"/>
      <c r="M28" s="483"/>
      <c r="N28" s="483"/>
      <c r="O28" s="380">
        <f t="shared" si="4"/>
        <v>1</v>
      </c>
      <c r="P28" s="215">
        <f t="shared" si="4"/>
        <v>3000</v>
      </c>
      <c r="Q28" s="468"/>
    </row>
    <row r="29" spans="1:17" ht="60" x14ac:dyDescent="0.25">
      <c r="A29" s="401">
        <v>5</v>
      </c>
      <c r="B29" s="536"/>
      <c r="C29" s="326" t="s">
        <v>106</v>
      </c>
      <c r="D29" s="326" t="s">
        <v>119</v>
      </c>
      <c r="E29" s="429"/>
      <c r="F29" s="429"/>
      <c r="G29" s="427">
        <v>1</v>
      </c>
      <c r="H29" s="430">
        <v>3900</v>
      </c>
      <c r="I29" s="421"/>
      <c r="J29" s="424"/>
      <c r="K29" s="483"/>
      <c r="L29" s="483"/>
      <c r="M29" s="483"/>
      <c r="N29" s="483"/>
      <c r="O29" s="380">
        <f t="shared" si="4"/>
        <v>1</v>
      </c>
      <c r="P29" s="215">
        <f t="shared" si="4"/>
        <v>3900</v>
      </c>
      <c r="Q29" s="468"/>
    </row>
    <row r="30" spans="1:17" ht="45" x14ac:dyDescent="0.25">
      <c r="A30" s="401">
        <v>6</v>
      </c>
      <c r="B30" s="536"/>
      <c r="C30" s="326" t="s">
        <v>107</v>
      </c>
      <c r="D30" s="326" t="s">
        <v>120</v>
      </c>
      <c r="E30" s="429"/>
      <c r="F30" s="429"/>
      <c r="G30" s="427">
        <v>1</v>
      </c>
      <c r="H30" s="430">
        <v>12900</v>
      </c>
      <c r="I30" s="421"/>
      <c r="J30" s="424"/>
      <c r="K30" s="483"/>
      <c r="L30" s="483"/>
      <c r="M30" s="483"/>
      <c r="N30" s="483"/>
      <c r="O30" s="380">
        <f t="shared" si="4"/>
        <v>1</v>
      </c>
      <c r="P30" s="215">
        <f t="shared" si="4"/>
        <v>12900</v>
      </c>
      <c r="Q30" s="468"/>
    </row>
    <row r="31" spans="1:17" ht="45" x14ac:dyDescent="0.25">
      <c r="A31" s="401">
        <v>7</v>
      </c>
      <c r="B31" s="536"/>
      <c r="C31" s="326" t="s">
        <v>108</v>
      </c>
      <c r="D31" s="326" t="s">
        <v>121</v>
      </c>
      <c r="E31" s="429"/>
      <c r="F31" s="429"/>
      <c r="G31" s="427">
        <v>1</v>
      </c>
      <c r="H31" s="430">
        <v>1800</v>
      </c>
      <c r="I31" s="421"/>
      <c r="J31" s="424"/>
      <c r="K31" s="483"/>
      <c r="L31" s="483"/>
      <c r="M31" s="483"/>
      <c r="N31" s="483"/>
      <c r="O31" s="380">
        <f t="shared" si="4"/>
        <v>1</v>
      </c>
      <c r="P31" s="215">
        <f t="shared" si="4"/>
        <v>1800</v>
      </c>
      <c r="Q31" s="468"/>
    </row>
    <row r="32" spans="1:17" ht="45" x14ac:dyDescent="0.25">
      <c r="A32" s="401">
        <v>8</v>
      </c>
      <c r="B32" s="536"/>
      <c r="C32" s="326" t="s">
        <v>108</v>
      </c>
      <c r="D32" s="326" t="s">
        <v>121</v>
      </c>
      <c r="E32" s="429"/>
      <c r="F32" s="429"/>
      <c r="G32" s="427">
        <v>1</v>
      </c>
      <c r="H32" s="430">
        <v>1800</v>
      </c>
      <c r="I32" s="435"/>
      <c r="J32" s="424"/>
      <c r="K32" s="483"/>
      <c r="L32" s="483"/>
      <c r="M32" s="483"/>
      <c r="N32" s="483"/>
      <c r="O32" s="380">
        <f t="shared" si="4"/>
        <v>1</v>
      </c>
      <c r="P32" s="215">
        <f t="shared" si="4"/>
        <v>1800</v>
      </c>
      <c r="Q32" s="468"/>
    </row>
    <row r="33" spans="1:17" ht="60" x14ac:dyDescent="0.25">
      <c r="A33" s="401">
        <v>9</v>
      </c>
      <c r="B33" s="536"/>
      <c r="C33" s="141" t="s">
        <v>132</v>
      </c>
      <c r="D33" s="141" t="s">
        <v>122</v>
      </c>
      <c r="E33" s="436"/>
      <c r="F33" s="436"/>
      <c r="G33" s="427">
        <v>1</v>
      </c>
      <c r="H33" s="486">
        <v>10000</v>
      </c>
      <c r="I33" s="421"/>
      <c r="J33" s="424"/>
      <c r="K33" s="483"/>
      <c r="L33" s="483"/>
      <c r="M33" s="483"/>
      <c r="N33" s="483"/>
      <c r="O33" s="380">
        <f t="shared" si="4"/>
        <v>1</v>
      </c>
      <c r="P33" s="215">
        <f t="shared" si="4"/>
        <v>10000</v>
      </c>
      <c r="Q33" s="468"/>
    </row>
    <row r="34" spans="1:17" ht="45" x14ac:dyDescent="0.25">
      <c r="A34" s="401">
        <v>10</v>
      </c>
      <c r="B34" s="536"/>
      <c r="C34" s="448" t="s">
        <v>104</v>
      </c>
      <c r="D34" s="526" t="s">
        <v>161</v>
      </c>
      <c r="E34" s="436"/>
      <c r="F34" s="436"/>
      <c r="G34" s="427"/>
      <c r="H34" s="486"/>
      <c r="I34" s="348">
        <v>1</v>
      </c>
      <c r="J34" s="353">
        <v>7500</v>
      </c>
      <c r="K34" s="483"/>
      <c r="L34" s="483"/>
      <c r="M34" s="483"/>
      <c r="N34" s="483"/>
      <c r="O34" s="380">
        <f t="shared" ref="O34:O40" si="5">G34+I34+K34+M34</f>
        <v>1</v>
      </c>
      <c r="P34" s="215">
        <f t="shared" ref="P34:P40" si="6">H34+J34+L34+N34</f>
        <v>7500</v>
      </c>
      <c r="Q34" s="468"/>
    </row>
    <row r="35" spans="1:17" ht="60" x14ac:dyDescent="0.25">
      <c r="A35" s="401">
        <v>11</v>
      </c>
      <c r="B35" s="536"/>
      <c r="C35" s="448" t="s">
        <v>107</v>
      </c>
      <c r="D35" s="526" t="s">
        <v>162</v>
      </c>
      <c r="E35" s="436"/>
      <c r="F35" s="436"/>
      <c r="G35" s="427"/>
      <c r="H35" s="486"/>
      <c r="I35" s="348">
        <v>1</v>
      </c>
      <c r="J35" s="353">
        <v>40000</v>
      </c>
      <c r="K35" s="483"/>
      <c r="L35" s="483"/>
      <c r="M35" s="483"/>
      <c r="N35" s="483"/>
      <c r="O35" s="380">
        <f t="shared" si="5"/>
        <v>1</v>
      </c>
      <c r="P35" s="215">
        <f t="shared" si="6"/>
        <v>40000</v>
      </c>
      <c r="Q35" s="468"/>
    </row>
    <row r="36" spans="1:17" ht="45" x14ac:dyDescent="0.25">
      <c r="A36" s="401">
        <v>12</v>
      </c>
      <c r="B36" s="536"/>
      <c r="C36" s="448" t="s">
        <v>107</v>
      </c>
      <c r="D36" s="526" t="s">
        <v>163</v>
      </c>
      <c r="E36" s="436"/>
      <c r="F36" s="436"/>
      <c r="G36" s="427"/>
      <c r="H36" s="486"/>
      <c r="I36" s="348">
        <v>1</v>
      </c>
      <c r="J36" s="353">
        <v>5500</v>
      </c>
      <c r="K36" s="483"/>
      <c r="L36" s="483"/>
      <c r="M36" s="483"/>
      <c r="N36" s="483"/>
      <c r="O36" s="380">
        <f t="shared" si="5"/>
        <v>1</v>
      </c>
      <c r="P36" s="215">
        <f t="shared" si="6"/>
        <v>5500</v>
      </c>
      <c r="Q36" s="468"/>
    </row>
    <row r="37" spans="1:17" ht="60" x14ac:dyDescent="0.25">
      <c r="A37" s="401">
        <v>13</v>
      </c>
      <c r="B37" s="536"/>
      <c r="C37" s="448" t="s">
        <v>108</v>
      </c>
      <c r="D37" s="526" t="s">
        <v>164</v>
      </c>
      <c r="E37" s="436"/>
      <c r="F37" s="436"/>
      <c r="G37" s="427"/>
      <c r="H37" s="486"/>
      <c r="I37" s="348">
        <v>1</v>
      </c>
      <c r="J37" s="353">
        <v>11200</v>
      </c>
      <c r="K37" s="483"/>
      <c r="L37" s="483"/>
      <c r="M37" s="483"/>
      <c r="N37" s="483"/>
      <c r="O37" s="380">
        <f t="shared" si="5"/>
        <v>1</v>
      </c>
      <c r="P37" s="215">
        <f t="shared" si="6"/>
        <v>11200</v>
      </c>
      <c r="Q37" s="468"/>
    </row>
    <row r="38" spans="1:17" ht="60" x14ac:dyDescent="0.25">
      <c r="A38" s="401">
        <v>14</v>
      </c>
      <c r="B38" s="536"/>
      <c r="C38" s="448" t="s">
        <v>165</v>
      </c>
      <c r="D38" s="526" t="s">
        <v>166</v>
      </c>
      <c r="E38" s="436"/>
      <c r="F38" s="436"/>
      <c r="G38" s="427"/>
      <c r="H38" s="486"/>
      <c r="I38" s="348">
        <v>1</v>
      </c>
      <c r="J38" s="353">
        <v>4500</v>
      </c>
      <c r="K38" s="483"/>
      <c r="L38" s="483"/>
      <c r="M38" s="483"/>
      <c r="N38" s="483"/>
      <c r="O38" s="380">
        <f t="shared" si="5"/>
        <v>1</v>
      </c>
      <c r="P38" s="215">
        <f t="shared" si="6"/>
        <v>4500</v>
      </c>
      <c r="Q38" s="468"/>
    </row>
    <row r="39" spans="1:17" ht="88.5" customHeight="1" x14ac:dyDescent="0.25">
      <c r="A39" s="401">
        <v>15</v>
      </c>
      <c r="B39" s="536"/>
      <c r="C39" s="448" t="s">
        <v>167</v>
      </c>
      <c r="D39" s="526" t="s">
        <v>168</v>
      </c>
      <c r="E39" s="436"/>
      <c r="F39" s="436"/>
      <c r="G39" s="427"/>
      <c r="H39" s="486"/>
      <c r="I39" s="348">
        <v>1</v>
      </c>
      <c r="J39" s="353">
        <v>12900</v>
      </c>
      <c r="K39" s="483"/>
      <c r="L39" s="483"/>
      <c r="M39" s="483"/>
      <c r="N39" s="483"/>
      <c r="O39" s="380">
        <f t="shared" si="5"/>
        <v>1</v>
      </c>
      <c r="P39" s="215">
        <f t="shared" si="6"/>
        <v>12900</v>
      </c>
      <c r="Q39" s="468"/>
    </row>
    <row r="40" spans="1:17" ht="60" x14ac:dyDescent="0.25">
      <c r="A40" s="401">
        <v>16</v>
      </c>
      <c r="B40" s="537"/>
      <c r="C40" s="448" t="s">
        <v>108</v>
      </c>
      <c r="D40" s="526" t="s">
        <v>169</v>
      </c>
      <c r="E40" s="436"/>
      <c r="F40" s="436"/>
      <c r="G40" s="427"/>
      <c r="H40" s="486"/>
      <c r="I40" s="348">
        <v>1</v>
      </c>
      <c r="J40" s="353">
        <v>3900</v>
      </c>
      <c r="K40" s="483"/>
      <c r="L40" s="483"/>
      <c r="M40" s="483"/>
      <c r="N40" s="483"/>
      <c r="O40" s="380">
        <f t="shared" si="5"/>
        <v>1</v>
      </c>
      <c r="P40" s="215">
        <f t="shared" si="6"/>
        <v>3900</v>
      </c>
      <c r="Q40" s="468"/>
    </row>
    <row r="41" spans="1:17" ht="15.75" x14ac:dyDescent="0.25">
      <c r="A41" s="401">
        <v>2</v>
      </c>
      <c r="B41" s="543" t="s">
        <v>13</v>
      </c>
      <c r="C41" s="543"/>
      <c r="D41" s="543"/>
      <c r="E41" s="417"/>
      <c r="F41" s="417"/>
      <c r="G41" s="418">
        <f>SUM(G25:G33)</f>
        <v>9</v>
      </c>
      <c r="H41" s="212">
        <f>SUM(H25:H33)</f>
        <v>48200</v>
      </c>
      <c r="I41" s="428">
        <f>SUM(I34:I40)</f>
        <v>7</v>
      </c>
      <c r="J41" s="437">
        <f>SUM(J34:J40)</f>
        <v>85500</v>
      </c>
      <c r="K41" s="418">
        <f t="shared" ref="K41:N41" si="7">SUM(K25:K33)</f>
        <v>0</v>
      </c>
      <c r="L41" s="419">
        <f t="shared" si="7"/>
        <v>0</v>
      </c>
      <c r="M41" s="418">
        <f t="shared" si="7"/>
        <v>0</v>
      </c>
      <c r="N41" s="419">
        <f t="shared" si="7"/>
        <v>0</v>
      </c>
      <c r="O41" s="418">
        <f>SUM(O25:O40)</f>
        <v>16</v>
      </c>
      <c r="P41" s="212">
        <f>SUM(P25:P40)</f>
        <v>133700</v>
      </c>
      <c r="Q41" s="468"/>
    </row>
    <row r="42" spans="1:17" ht="60" x14ac:dyDescent="0.25">
      <c r="A42" s="401">
        <v>1</v>
      </c>
      <c r="B42" s="544" t="s">
        <v>14</v>
      </c>
      <c r="C42" s="403" t="s">
        <v>133</v>
      </c>
      <c r="D42" s="59" t="s">
        <v>109</v>
      </c>
      <c r="E42" s="438"/>
      <c r="F42" s="438"/>
      <c r="G42" s="427">
        <v>1</v>
      </c>
      <c r="H42" s="215">
        <v>12900</v>
      </c>
      <c r="I42" s="483"/>
      <c r="J42" s="483"/>
      <c r="K42" s="483"/>
      <c r="L42" s="483"/>
      <c r="M42" s="483"/>
      <c r="N42" s="483"/>
      <c r="O42" s="427">
        <f>G42+I42+K42+M42</f>
        <v>1</v>
      </c>
      <c r="P42" s="215">
        <f>H42+J42+L42+N42</f>
        <v>12900</v>
      </c>
      <c r="Q42" s="468"/>
    </row>
    <row r="43" spans="1:17" ht="60" x14ac:dyDescent="0.25">
      <c r="A43" s="401">
        <v>2</v>
      </c>
      <c r="B43" s="545"/>
      <c r="C43" s="404" t="s">
        <v>134</v>
      </c>
      <c r="D43" s="59" t="s">
        <v>110</v>
      </c>
      <c r="E43" s="438"/>
      <c r="F43" s="438"/>
      <c r="G43" s="427">
        <v>1</v>
      </c>
      <c r="H43" s="215">
        <v>8100</v>
      </c>
      <c r="I43" s="483"/>
      <c r="J43" s="483"/>
      <c r="K43" s="483"/>
      <c r="L43" s="483"/>
      <c r="M43" s="483"/>
      <c r="N43" s="483"/>
      <c r="O43" s="427">
        <f t="shared" ref="O43:P47" si="8">G43+I43+K43+M43</f>
        <v>1</v>
      </c>
      <c r="P43" s="215">
        <f t="shared" si="8"/>
        <v>8100</v>
      </c>
      <c r="Q43" s="468"/>
    </row>
    <row r="44" spans="1:17" ht="75" x14ac:dyDescent="0.25">
      <c r="A44" s="401">
        <v>3</v>
      </c>
      <c r="B44" s="545"/>
      <c r="C44" s="403" t="s">
        <v>135</v>
      </c>
      <c r="D44" s="231" t="s">
        <v>111</v>
      </c>
      <c r="E44" s="438"/>
      <c r="F44" s="438"/>
      <c r="G44" s="427">
        <v>1</v>
      </c>
      <c r="H44" s="215">
        <v>5000</v>
      </c>
      <c r="I44" s="483"/>
      <c r="J44" s="483"/>
      <c r="K44" s="483"/>
      <c r="L44" s="483"/>
      <c r="M44" s="483"/>
      <c r="N44" s="483"/>
      <c r="O44" s="427">
        <f t="shared" si="8"/>
        <v>1</v>
      </c>
      <c r="P44" s="215">
        <f t="shared" si="8"/>
        <v>5000</v>
      </c>
      <c r="Q44" s="468"/>
    </row>
    <row r="45" spans="1:17" ht="60" x14ac:dyDescent="0.25">
      <c r="A45" s="401">
        <v>4</v>
      </c>
      <c r="B45" s="545"/>
      <c r="C45" s="403" t="s">
        <v>136</v>
      </c>
      <c r="D45" s="59" t="s">
        <v>112</v>
      </c>
      <c r="E45" s="438"/>
      <c r="F45" s="438"/>
      <c r="G45" s="427">
        <v>1</v>
      </c>
      <c r="H45" s="215">
        <v>10000</v>
      </c>
      <c r="I45" s="483"/>
      <c r="J45" s="483"/>
      <c r="K45" s="483"/>
      <c r="L45" s="483"/>
      <c r="M45" s="483"/>
      <c r="N45" s="483"/>
      <c r="O45" s="427">
        <f t="shared" si="8"/>
        <v>1</v>
      </c>
      <c r="P45" s="215">
        <f t="shared" si="8"/>
        <v>10000</v>
      </c>
      <c r="Q45" s="468"/>
    </row>
    <row r="46" spans="1:17" ht="75" x14ac:dyDescent="0.25">
      <c r="A46" s="401">
        <v>5</v>
      </c>
      <c r="B46" s="545"/>
      <c r="C46" s="403" t="s">
        <v>96</v>
      </c>
      <c r="D46" s="59" t="s">
        <v>113</v>
      </c>
      <c r="E46" s="438"/>
      <c r="F46" s="438"/>
      <c r="G46" s="427">
        <v>1</v>
      </c>
      <c r="H46" s="215">
        <v>2700</v>
      </c>
      <c r="I46" s="483"/>
      <c r="J46" s="483"/>
      <c r="K46" s="483"/>
      <c r="L46" s="483"/>
      <c r="M46" s="483"/>
      <c r="N46" s="483"/>
      <c r="O46" s="427">
        <f t="shared" si="8"/>
        <v>1</v>
      </c>
      <c r="P46" s="215">
        <f t="shared" si="8"/>
        <v>2700</v>
      </c>
      <c r="Q46" s="468"/>
    </row>
    <row r="47" spans="1:17" ht="60" x14ac:dyDescent="0.25">
      <c r="A47" s="401">
        <v>6</v>
      </c>
      <c r="B47" s="545"/>
      <c r="C47" s="403" t="s">
        <v>96</v>
      </c>
      <c r="D47" s="59" t="s">
        <v>114</v>
      </c>
      <c r="E47" s="438"/>
      <c r="F47" s="438"/>
      <c r="G47" s="427">
        <v>1</v>
      </c>
      <c r="H47" s="215">
        <v>2700</v>
      </c>
      <c r="I47" s="483"/>
      <c r="J47" s="483"/>
      <c r="K47" s="483"/>
      <c r="L47" s="483"/>
      <c r="M47" s="483"/>
      <c r="N47" s="483"/>
      <c r="O47" s="427">
        <f t="shared" si="8"/>
        <v>1</v>
      </c>
      <c r="P47" s="215">
        <f t="shared" si="8"/>
        <v>2700</v>
      </c>
      <c r="Q47" s="468">
        <f>P47-приказ!P28</f>
        <v>0</v>
      </c>
    </row>
    <row r="48" spans="1:17" ht="74.25" customHeight="1" x14ac:dyDescent="0.25">
      <c r="A48" s="401">
        <v>7</v>
      </c>
      <c r="B48" s="545"/>
      <c r="C48" s="449" t="s">
        <v>104</v>
      </c>
      <c r="D48" s="528" t="s">
        <v>170</v>
      </c>
      <c r="E48" s="438"/>
      <c r="F48" s="438"/>
      <c r="G48" s="427"/>
      <c r="H48" s="215"/>
      <c r="I48" s="347">
        <v>1</v>
      </c>
      <c r="J48" s="347">
        <v>12000</v>
      </c>
      <c r="K48" s="483"/>
      <c r="L48" s="483"/>
      <c r="M48" s="483"/>
      <c r="N48" s="483"/>
      <c r="O48" s="427">
        <f t="shared" ref="O48:O53" si="9">G48+I48+K48+M48</f>
        <v>1</v>
      </c>
      <c r="P48" s="215">
        <f t="shared" ref="P48:P53" si="10">H48+J48+L48+N48</f>
        <v>12000</v>
      </c>
      <c r="Q48" s="468"/>
    </row>
    <row r="49" spans="1:17" ht="45" customHeight="1" x14ac:dyDescent="0.25">
      <c r="A49" s="401">
        <v>8</v>
      </c>
      <c r="B49" s="545"/>
      <c r="C49" s="451" t="s">
        <v>104</v>
      </c>
      <c r="D49" s="452" t="s">
        <v>171</v>
      </c>
      <c r="E49" s="438"/>
      <c r="F49" s="438"/>
      <c r="G49" s="427"/>
      <c r="H49" s="215"/>
      <c r="I49" s="347">
        <v>2</v>
      </c>
      <c r="J49" s="347">
        <v>30000</v>
      </c>
      <c r="K49" s="483"/>
      <c r="L49" s="483"/>
      <c r="M49" s="483"/>
      <c r="N49" s="483"/>
      <c r="O49" s="427">
        <f t="shared" si="9"/>
        <v>2</v>
      </c>
      <c r="P49" s="215">
        <f t="shared" si="10"/>
        <v>30000</v>
      </c>
      <c r="Q49" s="468"/>
    </row>
    <row r="50" spans="1:17" ht="60" x14ac:dyDescent="0.25">
      <c r="A50" s="401">
        <v>9</v>
      </c>
      <c r="B50" s="545"/>
      <c r="C50" s="449" t="s">
        <v>104</v>
      </c>
      <c r="D50" s="527" t="s">
        <v>172</v>
      </c>
      <c r="E50" s="438"/>
      <c r="F50" s="438"/>
      <c r="G50" s="427"/>
      <c r="H50" s="215"/>
      <c r="I50" s="347">
        <v>1</v>
      </c>
      <c r="J50" s="350">
        <v>12000</v>
      </c>
      <c r="K50" s="483"/>
      <c r="L50" s="483"/>
      <c r="M50" s="483"/>
      <c r="N50" s="483"/>
      <c r="O50" s="427">
        <f t="shared" si="9"/>
        <v>1</v>
      </c>
      <c r="P50" s="215">
        <f t="shared" si="10"/>
        <v>12000</v>
      </c>
      <c r="Q50" s="468"/>
    </row>
    <row r="51" spans="1:17" ht="75" x14ac:dyDescent="0.25">
      <c r="A51" s="401">
        <v>10</v>
      </c>
      <c r="B51" s="545"/>
      <c r="C51" s="449" t="s">
        <v>245</v>
      </c>
      <c r="D51" s="527" t="s">
        <v>174</v>
      </c>
      <c r="E51" s="438"/>
      <c r="F51" s="438"/>
      <c r="G51" s="427"/>
      <c r="H51" s="215"/>
      <c r="I51" s="347">
        <v>1</v>
      </c>
      <c r="J51" s="350">
        <v>7500</v>
      </c>
      <c r="K51" s="483"/>
      <c r="L51" s="483"/>
      <c r="M51" s="483"/>
      <c r="N51" s="483"/>
      <c r="O51" s="427">
        <f t="shared" si="9"/>
        <v>1</v>
      </c>
      <c r="P51" s="215">
        <f t="shared" si="10"/>
        <v>7500</v>
      </c>
      <c r="Q51" s="468"/>
    </row>
    <row r="52" spans="1:17" ht="75" x14ac:dyDescent="0.25">
      <c r="A52" s="401">
        <v>11</v>
      </c>
      <c r="B52" s="545"/>
      <c r="C52" s="449" t="s">
        <v>175</v>
      </c>
      <c r="D52" s="527" t="s">
        <v>176</v>
      </c>
      <c r="E52" s="438"/>
      <c r="F52" s="438"/>
      <c r="G52" s="427"/>
      <c r="H52" s="215"/>
      <c r="I52" s="347">
        <v>1</v>
      </c>
      <c r="J52" s="350">
        <v>5500</v>
      </c>
      <c r="K52" s="483"/>
      <c r="L52" s="483"/>
      <c r="M52" s="483"/>
      <c r="N52" s="483"/>
      <c r="O52" s="427">
        <f t="shared" si="9"/>
        <v>1</v>
      </c>
      <c r="P52" s="215">
        <f t="shared" si="10"/>
        <v>5500</v>
      </c>
      <c r="Q52" s="468"/>
    </row>
    <row r="53" spans="1:17" ht="90" x14ac:dyDescent="0.25">
      <c r="A53" s="401">
        <v>12</v>
      </c>
      <c r="B53" s="546"/>
      <c r="C53" s="452" t="s">
        <v>177</v>
      </c>
      <c r="D53" s="527" t="s">
        <v>178</v>
      </c>
      <c r="E53" s="438"/>
      <c r="F53" s="438"/>
      <c r="G53" s="427"/>
      <c r="H53" s="215"/>
      <c r="I53" s="347">
        <v>1</v>
      </c>
      <c r="J53" s="347">
        <v>5500</v>
      </c>
      <c r="K53" s="483"/>
      <c r="L53" s="483"/>
      <c r="M53" s="483"/>
      <c r="N53" s="483"/>
      <c r="O53" s="427">
        <f t="shared" si="9"/>
        <v>1</v>
      </c>
      <c r="P53" s="215">
        <f t="shared" si="10"/>
        <v>5500</v>
      </c>
      <c r="Q53" s="468"/>
    </row>
    <row r="54" spans="1:17" ht="15.75" x14ac:dyDescent="0.25">
      <c r="A54" s="401">
        <v>3</v>
      </c>
      <c r="B54" s="543" t="s">
        <v>15</v>
      </c>
      <c r="C54" s="543"/>
      <c r="D54" s="543"/>
      <c r="E54" s="417"/>
      <c r="F54" s="417"/>
      <c r="G54" s="418">
        <f>SUM(G42:G47)</f>
        <v>6</v>
      </c>
      <c r="H54" s="212">
        <f>SUM(H42:H47)</f>
        <v>41400</v>
      </c>
      <c r="I54" s="487">
        <f>SUM(I48:I53)</f>
        <v>7</v>
      </c>
      <c r="J54" s="487">
        <f>SUM(J48:J53)</f>
        <v>72500</v>
      </c>
      <c r="K54" s="487"/>
      <c r="L54" s="487"/>
      <c r="M54" s="487"/>
      <c r="N54" s="487"/>
      <c r="O54" s="418">
        <f>SUM(O42:O53)</f>
        <v>13</v>
      </c>
      <c r="P54" s="212">
        <f>SUM(P42:P53)</f>
        <v>113900</v>
      </c>
      <c r="Q54" s="468"/>
    </row>
    <row r="55" spans="1:17" ht="60" x14ac:dyDescent="0.25">
      <c r="A55" s="401">
        <v>1</v>
      </c>
      <c r="B55" s="453" t="s">
        <v>193</v>
      </c>
      <c r="C55" s="452" t="s">
        <v>108</v>
      </c>
      <c r="D55" s="527" t="s">
        <v>194</v>
      </c>
      <c r="E55" s="417"/>
      <c r="F55" s="417"/>
      <c r="G55" s="418"/>
      <c r="H55" s="212"/>
      <c r="I55" s="347">
        <v>1</v>
      </c>
      <c r="J55" s="347">
        <v>18800</v>
      </c>
      <c r="K55" s="487"/>
      <c r="L55" s="487"/>
      <c r="M55" s="487"/>
      <c r="N55" s="487"/>
      <c r="O55" s="427">
        <f t="shared" ref="O55" si="11">G55+I55+K55+M55</f>
        <v>1</v>
      </c>
      <c r="P55" s="215">
        <f t="shared" ref="P55" si="12">H55+J55+L55+N55</f>
        <v>18800</v>
      </c>
      <c r="Q55" s="468"/>
    </row>
    <row r="56" spans="1:17" ht="15.75" x14ac:dyDescent="0.25">
      <c r="A56" s="401">
        <v>4</v>
      </c>
      <c r="B56" s="588" t="s">
        <v>195</v>
      </c>
      <c r="C56" s="589"/>
      <c r="D56" s="590"/>
      <c r="E56" s="417"/>
      <c r="F56" s="417"/>
      <c r="G56" s="418"/>
      <c r="H56" s="212"/>
      <c r="I56" s="487">
        <f>SUM(I55)</f>
        <v>1</v>
      </c>
      <c r="J56" s="487">
        <f>SUM(J55)</f>
        <v>18800</v>
      </c>
      <c r="K56" s="487"/>
      <c r="L56" s="487"/>
      <c r="M56" s="487"/>
      <c r="N56" s="487"/>
      <c r="O56" s="487">
        <f>SUM(O55)</f>
        <v>1</v>
      </c>
      <c r="P56" s="487">
        <f>SUM(P55)</f>
        <v>18800</v>
      </c>
      <c r="Q56" s="468"/>
    </row>
    <row r="57" spans="1:17" ht="60" x14ac:dyDescent="0.25">
      <c r="A57" s="401">
        <v>1</v>
      </c>
      <c r="B57" s="544" t="s">
        <v>202</v>
      </c>
      <c r="C57" s="452" t="s">
        <v>196</v>
      </c>
      <c r="D57" s="522" t="s">
        <v>197</v>
      </c>
      <c r="E57" s="417"/>
      <c r="F57" s="417"/>
      <c r="G57" s="418"/>
      <c r="H57" s="212"/>
      <c r="I57" s="347">
        <v>1</v>
      </c>
      <c r="J57" s="350">
        <v>3400</v>
      </c>
      <c r="K57" s="487"/>
      <c r="L57" s="487"/>
      <c r="M57" s="487"/>
      <c r="N57" s="487"/>
      <c r="O57" s="427">
        <f t="shared" ref="O57" si="13">G57+I57+K57+M57</f>
        <v>1</v>
      </c>
      <c r="P57" s="215">
        <f t="shared" ref="P57" si="14">H57+J57+L57+N57</f>
        <v>3400</v>
      </c>
      <c r="Q57" s="468"/>
    </row>
    <row r="58" spans="1:17" ht="60" x14ac:dyDescent="0.25">
      <c r="A58" s="401">
        <v>2</v>
      </c>
      <c r="B58" s="545"/>
      <c r="C58" s="452" t="s">
        <v>196</v>
      </c>
      <c r="D58" s="522" t="s">
        <v>198</v>
      </c>
      <c r="E58" s="417"/>
      <c r="F58" s="417"/>
      <c r="G58" s="418"/>
      <c r="H58" s="212"/>
      <c r="I58" s="347">
        <v>1</v>
      </c>
      <c r="J58" s="350">
        <v>3400</v>
      </c>
      <c r="K58" s="487"/>
      <c r="L58" s="487"/>
      <c r="M58" s="487"/>
      <c r="N58" s="487"/>
      <c r="O58" s="427">
        <f t="shared" ref="O58:O65" si="15">G58+I58+K58+M58</f>
        <v>1</v>
      </c>
      <c r="P58" s="215">
        <f t="shared" ref="P58:P65" si="16">H58+J58+L58+N58</f>
        <v>3400</v>
      </c>
      <c r="Q58" s="468"/>
    </row>
    <row r="59" spans="1:17" ht="60" x14ac:dyDescent="0.25">
      <c r="A59" s="401">
        <v>3</v>
      </c>
      <c r="B59" s="545"/>
      <c r="C59" s="452" t="s">
        <v>196</v>
      </c>
      <c r="D59" s="522" t="s">
        <v>198</v>
      </c>
      <c r="E59" s="417"/>
      <c r="F59" s="417"/>
      <c r="G59" s="418"/>
      <c r="H59" s="212"/>
      <c r="I59" s="347">
        <v>1</v>
      </c>
      <c r="J59" s="350">
        <v>3400</v>
      </c>
      <c r="K59" s="487"/>
      <c r="L59" s="487"/>
      <c r="M59" s="487"/>
      <c r="N59" s="487"/>
      <c r="O59" s="427">
        <f t="shared" si="15"/>
        <v>1</v>
      </c>
      <c r="P59" s="215">
        <f t="shared" si="16"/>
        <v>3400</v>
      </c>
      <c r="Q59" s="468"/>
    </row>
    <row r="60" spans="1:17" ht="60" x14ac:dyDescent="0.25">
      <c r="A60" s="401">
        <v>4</v>
      </c>
      <c r="B60" s="545"/>
      <c r="C60" s="452" t="s">
        <v>196</v>
      </c>
      <c r="D60" s="522" t="s">
        <v>199</v>
      </c>
      <c r="E60" s="417"/>
      <c r="F60" s="417"/>
      <c r="G60" s="418"/>
      <c r="H60" s="212"/>
      <c r="I60" s="347">
        <v>1</v>
      </c>
      <c r="J60" s="350">
        <v>3400</v>
      </c>
      <c r="K60" s="487"/>
      <c r="L60" s="487"/>
      <c r="M60" s="487"/>
      <c r="N60" s="487"/>
      <c r="O60" s="427">
        <f t="shared" si="15"/>
        <v>1</v>
      </c>
      <c r="P60" s="215">
        <f t="shared" si="16"/>
        <v>3400</v>
      </c>
      <c r="Q60" s="468"/>
    </row>
    <row r="61" spans="1:17" ht="60" x14ac:dyDescent="0.25">
      <c r="A61" s="401">
        <v>5</v>
      </c>
      <c r="B61" s="545"/>
      <c r="C61" s="452" t="s">
        <v>196</v>
      </c>
      <c r="D61" s="525" t="s">
        <v>200</v>
      </c>
      <c r="E61" s="417"/>
      <c r="F61" s="417"/>
      <c r="G61" s="418"/>
      <c r="H61" s="212"/>
      <c r="I61" s="347">
        <v>1</v>
      </c>
      <c r="J61" s="350">
        <v>3400</v>
      </c>
      <c r="K61" s="487"/>
      <c r="L61" s="487"/>
      <c r="M61" s="487"/>
      <c r="N61" s="487"/>
      <c r="O61" s="427">
        <f t="shared" si="15"/>
        <v>1</v>
      </c>
      <c r="P61" s="215">
        <f t="shared" si="16"/>
        <v>3400</v>
      </c>
      <c r="Q61" s="468"/>
    </row>
    <row r="62" spans="1:17" ht="60" x14ac:dyDescent="0.25">
      <c r="A62" s="401">
        <v>6</v>
      </c>
      <c r="B62" s="545"/>
      <c r="C62" s="452" t="s">
        <v>196</v>
      </c>
      <c r="D62" s="522" t="s">
        <v>201</v>
      </c>
      <c r="E62" s="417"/>
      <c r="F62" s="417"/>
      <c r="G62" s="418"/>
      <c r="H62" s="212"/>
      <c r="I62" s="347">
        <v>1</v>
      </c>
      <c r="J62" s="350">
        <v>3400</v>
      </c>
      <c r="K62" s="487"/>
      <c r="L62" s="487"/>
      <c r="M62" s="487"/>
      <c r="N62" s="487"/>
      <c r="O62" s="427">
        <f t="shared" si="15"/>
        <v>1</v>
      </c>
      <c r="P62" s="215">
        <f t="shared" si="16"/>
        <v>3400</v>
      </c>
      <c r="Q62" s="468"/>
    </row>
    <row r="63" spans="1:17" ht="60" x14ac:dyDescent="0.25">
      <c r="A63" s="401">
        <v>7</v>
      </c>
      <c r="B63" s="545"/>
      <c r="C63" s="452" t="s">
        <v>196</v>
      </c>
      <c r="D63" s="522" t="s">
        <v>199</v>
      </c>
      <c r="E63" s="417"/>
      <c r="F63" s="417"/>
      <c r="G63" s="418"/>
      <c r="H63" s="212"/>
      <c r="I63" s="347">
        <v>1</v>
      </c>
      <c r="J63" s="350">
        <v>3400</v>
      </c>
      <c r="K63" s="487"/>
      <c r="L63" s="487"/>
      <c r="M63" s="487"/>
      <c r="N63" s="487"/>
      <c r="O63" s="427">
        <f t="shared" si="15"/>
        <v>1</v>
      </c>
      <c r="P63" s="215">
        <f t="shared" si="16"/>
        <v>3400</v>
      </c>
      <c r="Q63" s="468"/>
    </row>
    <row r="64" spans="1:17" ht="60" x14ac:dyDescent="0.25">
      <c r="A64" s="401">
        <v>8</v>
      </c>
      <c r="B64" s="545"/>
      <c r="C64" s="452" t="s">
        <v>196</v>
      </c>
      <c r="D64" s="522" t="s">
        <v>199</v>
      </c>
      <c r="E64" s="417"/>
      <c r="F64" s="417"/>
      <c r="G64" s="418"/>
      <c r="H64" s="212"/>
      <c r="I64" s="347">
        <v>1</v>
      </c>
      <c r="J64" s="350">
        <v>3400</v>
      </c>
      <c r="K64" s="487"/>
      <c r="L64" s="487"/>
      <c r="M64" s="487"/>
      <c r="N64" s="487"/>
      <c r="O64" s="427">
        <f t="shared" si="15"/>
        <v>1</v>
      </c>
      <c r="P64" s="215">
        <f t="shared" si="16"/>
        <v>3400</v>
      </c>
      <c r="Q64" s="468"/>
    </row>
    <row r="65" spans="1:17" ht="60" x14ac:dyDescent="0.25">
      <c r="A65" s="401">
        <v>9</v>
      </c>
      <c r="B65" s="546"/>
      <c r="C65" s="452" t="s">
        <v>196</v>
      </c>
      <c r="D65" s="522" t="s">
        <v>199</v>
      </c>
      <c r="E65" s="417"/>
      <c r="F65" s="417"/>
      <c r="G65" s="418"/>
      <c r="H65" s="212"/>
      <c r="I65" s="347">
        <v>1</v>
      </c>
      <c r="J65" s="350">
        <v>3400</v>
      </c>
      <c r="K65" s="487"/>
      <c r="L65" s="487"/>
      <c r="M65" s="487"/>
      <c r="N65" s="487"/>
      <c r="O65" s="427">
        <f t="shared" si="15"/>
        <v>1</v>
      </c>
      <c r="P65" s="215">
        <f t="shared" si="16"/>
        <v>3400</v>
      </c>
      <c r="Q65" s="468"/>
    </row>
    <row r="66" spans="1:17" ht="15.75" x14ac:dyDescent="0.25">
      <c r="A66" s="401">
        <v>5</v>
      </c>
      <c r="B66" s="553" t="s">
        <v>203</v>
      </c>
      <c r="C66" s="591"/>
      <c r="D66" s="592"/>
      <c r="E66" s="417"/>
      <c r="F66" s="417"/>
      <c r="G66" s="418"/>
      <c r="H66" s="212"/>
      <c r="I66" s="355">
        <f>SUM(I57:I65)</f>
        <v>9</v>
      </c>
      <c r="J66" s="356">
        <f>SUM(J57:J65)</f>
        <v>30600</v>
      </c>
      <c r="K66" s="487"/>
      <c r="L66" s="487"/>
      <c r="M66" s="487"/>
      <c r="N66" s="487"/>
      <c r="O66" s="355">
        <f>SUM(O57:O65)</f>
        <v>9</v>
      </c>
      <c r="P66" s="356">
        <f>SUM(P57:P65)</f>
        <v>30600</v>
      </c>
      <c r="Q66" s="468"/>
    </row>
    <row r="67" spans="1:17" ht="60" x14ac:dyDescent="0.25">
      <c r="A67" s="401">
        <v>1</v>
      </c>
      <c r="B67" s="454" t="s">
        <v>209</v>
      </c>
      <c r="C67" s="452" t="s">
        <v>204</v>
      </c>
      <c r="D67" s="527" t="s">
        <v>205</v>
      </c>
      <c r="E67" s="417"/>
      <c r="F67" s="417"/>
      <c r="G67" s="418"/>
      <c r="H67" s="212"/>
      <c r="I67" s="347">
        <v>1</v>
      </c>
      <c r="J67" s="357">
        <v>8000</v>
      </c>
      <c r="K67" s="487"/>
      <c r="L67" s="487"/>
      <c r="M67" s="487"/>
      <c r="N67" s="487"/>
      <c r="O67" s="427">
        <f>G67+I67+K67+M67</f>
        <v>1</v>
      </c>
      <c r="P67" s="215">
        <f>H67+J67+L67+N67</f>
        <v>8000</v>
      </c>
      <c r="Q67" s="468"/>
    </row>
    <row r="68" spans="1:17" ht="15.75" x14ac:dyDescent="0.25">
      <c r="A68" s="401">
        <v>6</v>
      </c>
      <c r="B68" s="455" t="s">
        <v>210</v>
      </c>
      <c r="C68" s="456"/>
      <c r="D68" s="457"/>
      <c r="E68" s="417"/>
      <c r="F68" s="417"/>
      <c r="G68" s="418"/>
      <c r="H68" s="212"/>
      <c r="I68" s="355">
        <f>SUM(I67:I67)</f>
        <v>1</v>
      </c>
      <c r="J68" s="358">
        <f>SUM(J67:J67)</f>
        <v>8000</v>
      </c>
      <c r="K68" s="487"/>
      <c r="L68" s="487"/>
      <c r="M68" s="487"/>
      <c r="N68" s="487"/>
      <c r="O68" s="355">
        <f>SUM(O67:O67)</f>
        <v>1</v>
      </c>
      <c r="P68" s="358">
        <f>SUM(P67:P67)</f>
        <v>8000</v>
      </c>
      <c r="Q68" s="468"/>
    </row>
    <row r="69" spans="1:17" ht="60" x14ac:dyDescent="0.25">
      <c r="A69" s="401">
        <v>1</v>
      </c>
      <c r="B69" s="593" t="s">
        <v>263</v>
      </c>
      <c r="C69" s="452" t="s">
        <v>256</v>
      </c>
      <c r="D69" s="527" t="s">
        <v>266</v>
      </c>
      <c r="E69" s="417"/>
      <c r="F69" s="417"/>
      <c r="G69" s="418"/>
      <c r="H69" s="212"/>
      <c r="I69" s="347">
        <v>1</v>
      </c>
      <c r="J69" s="393">
        <v>3400</v>
      </c>
      <c r="K69" s="487"/>
      <c r="L69" s="487"/>
      <c r="M69" s="487"/>
      <c r="N69" s="487"/>
      <c r="O69" s="427">
        <f>G69+I69+K69+M69</f>
        <v>1</v>
      </c>
      <c r="P69" s="215">
        <f>H69+J69+L69+N69</f>
        <v>3400</v>
      </c>
      <c r="Q69" s="468"/>
    </row>
    <row r="70" spans="1:17" ht="60" x14ac:dyDescent="0.25">
      <c r="A70" s="401">
        <v>2</v>
      </c>
      <c r="B70" s="594"/>
      <c r="C70" s="452" t="s">
        <v>257</v>
      </c>
      <c r="D70" s="527" t="s">
        <v>267</v>
      </c>
      <c r="E70" s="417"/>
      <c r="F70" s="417"/>
      <c r="G70" s="418"/>
      <c r="H70" s="212"/>
      <c r="I70" s="347">
        <v>1</v>
      </c>
      <c r="J70" s="393">
        <v>3400</v>
      </c>
      <c r="K70" s="487"/>
      <c r="L70" s="487"/>
      <c r="M70" s="487"/>
      <c r="N70" s="487"/>
      <c r="O70" s="427">
        <f t="shared" ref="O70:O76" si="17">G70+I70+K70+M70</f>
        <v>1</v>
      </c>
      <c r="P70" s="215">
        <f t="shared" ref="P70:P76" si="18">H70+J70+L70+N70</f>
        <v>3400</v>
      </c>
      <c r="Q70" s="468"/>
    </row>
    <row r="71" spans="1:17" ht="60" x14ac:dyDescent="0.25">
      <c r="A71" s="401">
        <v>3</v>
      </c>
      <c r="B71" s="594"/>
      <c r="C71" s="452" t="s">
        <v>258</v>
      </c>
      <c r="D71" s="527" t="s">
        <v>275</v>
      </c>
      <c r="E71" s="417"/>
      <c r="F71" s="417"/>
      <c r="G71" s="418"/>
      <c r="H71" s="212"/>
      <c r="I71" s="347">
        <v>1</v>
      </c>
      <c r="J71" s="393">
        <v>3400</v>
      </c>
      <c r="K71" s="487"/>
      <c r="L71" s="487"/>
      <c r="M71" s="487"/>
      <c r="N71" s="487"/>
      <c r="O71" s="427">
        <f t="shared" si="17"/>
        <v>1</v>
      </c>
      <c r="P71" s="215">
        <f t="shared" si="18"/>
        <v>3400</v>
      </c>
      <c r="Q71" s="468"/>
    </row>
    <row r="72" spans="1:17" ht="60" x14ac:dyDescent="0.25">
      <c r="A72" s="401">
        <v>4</v>
      </c>
      <c r="B72" s="536"/>
      <c r="C72" s="452" t="s">
        <v>259</v>
      </c>
      <c r="D72" s="527" t="s">
        <v>289</v>
      </c>
      <c r="E72" s="417"/>
      <c r="F72" s="417"/>
      <c r="G72" s="418"/>
      <c r="H72" s="212"/>
      <c r="I72" s="347">
        <v>1</v>
      </c>
      <c r="J72" s="393">
        <v>3400</v>
      </c>
      <c r="K72" s="487"/>
      <c r="L72" s="487"/>
      <c r="M72" s="487"/>
      <c r="N72" s="487"/>
      <c r="O72" s="427">
        <f t="shared" si="17"/>
        <v>1</v>
      </c>
      <c r="P72" s="215">
        <f t="shared" si="18"/>
        <v>3400</v>
      </c>
      <c r="Q72" s="468"/>
    </row>
    <row r="73" spans="1:17" ht="60" x14ac:dyDescent="0.25">
      <c r="A73" s="401">
        <v>5</v>
      </c>
      <c r="B73" s="536"/>
      <c r="C73" s="452" t="s">
        <v>260</v>
      </c>
      <c r="D73" s="527" t="s">
        <v>290</v>
      </c>
      <c r="E73" s="417"/>
      <c r="F73" s="417"/>
      <c r="G73" s="418"/>
      <c r="H73" s="212"/>
      <c r="I73" s="347">
        <v>1</v>
      </c>
      <c r="J73" s="393">
        <v>3400</v>
      </c>
      <c r="K73" s="487"/>
      <c r="L73" s="487"/>
      <c r="M73" s="487"/>
      <c r="N73" s="487"/>
      <c r="O73" s="427">
        <f t="shared" si="17"/>
        <v>1</v>
      </c>
      <c r="P73" s="215">
        <f t="shared" si="18"/>
        <v>3400</v>
      </c>
      <c r="Q73" s="468"/>
    </row>
    <row r="74" spans="1:17" ht="60" x14ac:dyDescent="0.25">
      <c r="A74" s="401">
        <v>6</v>
      </c>
      <c r="B74" s="536"/>
      <c r="C74" s="452" t="s">
        <v>261</v>
      </c>
      <c r="D74" s="527" t="s">
        <v>271</v>
      </c>
      <c r="E74" s="417"/>
      <c r="F74" s="417"/>
      <c r="G74" s="418"/>
      <c r="H74" s="212"/>
      <c r="I74" s="347">
        <v>1</v>
      </c>
      <c r="J74" s="393">
        <v>3400</v>
      </c>
      <c r="K74" s="487"/>
      <c r="L74" s="487"/>
      <c r="M74" s="487"/>
      <c r="N74" s="487"/>
      <c r="O74" s="427">
        <f t="shared" si="17"/>
        <v>1</v>
      </c>
      <c r="P74" s="215">
        <f t="shared" si="18"/>
        <v>3400</v>
      </c>
      <c r="Q74" s="468"/>
    </row>
    <row r="75" spans="1:17" ht="60" x14ac:dyDescent="0.25">
      <c r="A75" s="401">
        <v>7</v>
      </c>
      <c r="B75" s="536"/>
      <c r="C75" s="452" t="s">
        <v>256</v>
      </c>
      <c r="D75" s="527" t="s">
        <v>268</v>
      </c>
      <c r="E75" s="417"/>
      <c r="F75" s="417"/>
      <c r="G75" s="418"/>
      <c r="H75" s="212"/>
      <c r="I75" s="347">
        <v>1</v>
      </c>
      <c r="J75" s="393">
        <v>3400</v>
      </c>
      <c r="K75" s="487"/>
      <c r="L75" s="487"/>
      <c r="M75" s="487"/>
      <c r="N75" s="487"/>
      <c r="O75" s="427">
        <f t="shared" si="17"/>
        <v>1</v>
      </c>
      <c r="P75" s="215">
        <f t="shared" si="18"/>
        <v>3400</v>
      </c>
      <c r="Q75" s="468"/>
    </row>
    <row r="76" spans="1:17" ht="60" x14ac:dyDescent="0.25">
      <c r="A76" s="401">
        <v>8</v>
      </c>
      <c r="B76" s="536"/>
      <c r="C76" s="452" t="s">
        <v>261</v>
      </c>
      <c r="D76" s="527" t="s">
        <v>288</v>
      </c>
      <c r="E76" s="417"/>
      <c r="F76" s="417"/>
      <c r="G76" s="418"/>
      <c r="H76" s="212"/>
      <c r="I76" s="347">
        <v>1</v>
      </c>
      <c r="J76" s="393">
        <v>3400</v>
      </c>
      <c r="K76" s="487"/>
      <c r="L76" s="487"/>
      <c r="M76" s="487"/>
      <c r="N76" s="487"/>
      <c r="O76" s="427">
        <f t="shared" si="17"/>
        <v>1</v>
      </c>
      <c r="P76" s="215">
        <f t="shared" si="18"/>
        <v>3400</v>
      </c>
      <c r="Q76" s="468"/>
    </row>
    <row r="77" spans="1:17" ht="15.75" x14ac:dyDescent="0.25">
      <c r="A77" s="401">
        <v>7</v>
      </c>
      <c r="B77" s="455" t="s">
        <v>262</v>
      </c>
      <c r="C77" s="456"/>
      <c r="D77" s="457"/>
      <c r="E77" s="417"/>
      <c r="F77" s="417"/>
      <c r="G77" s="418"/>
      <c r="H77" s="212"/>
      <c r="I77" s="355">
        <f>SUM(I69:I76)</f>
        <v>8</v>
      </c>
      <c r="J77" s="358">
        <f>SUM(J69:J76)</f>
        <v>27200</v>
      </c>
      <c r="K77" s="487"/>
      <c r="L77" s="487"/>
      <c r="M77" s="487"/>
      <c r="N77" s="487"/>
      <c r="O77" s="355">
        <f>SUM(O69:O76)</f>
        <v>8</v>
      </c>
      <c r="P77" s="358">
        <f>SUM(P69:P76)</f>
        <v>27200</v>
      </c>
      <c r="Q77" s="468"/>
    </row>
    <row r="78" spans="1:17" ht="15.75" x14ac:dyDescent="0.25">
      <c r="A78" s="42"/>
      <c r="B78" s="543" t="s">
        <v>17</v>
      </c>
      <c r="C78" s="543"/>
      <c r="D78" s="543"/>
      <c r="E78" s="418">
        <f t="shared" ref="E78:J78" si="19">E24+E41+E54+E56+E66+E68+E77</f>
        <v>5</v>
      </c>
      <c r="F78" s="212">
        <f t="shared" si="19"/>
        <v>31250</v>
      </c>
      <c r="G78" s="418">
        <f t="shared" si="19"/>
        <v>22</v>
      </c>
      <c r="H78" s="212">
        <f t="shared" si="19"/>
        <v>143600</v>
      </c>
      <c r="I78" s="418">
        <f t="shared" si="19"/>
        <v>42</v>
      </c>
      <c r="J78" s="212">
        <f t="shared" si="19"/>
        <v>344800</v>
      </c>
      <c r="K78" s="418">
        <f>K24+K41+K54</f>
        <v>0</v>
      </c>
      <c r="L78" s="419">
        <f>L24+L41+L54</f>
        <v>0</v>
      </c>
      <c r="M78" s="418">
        <f>M24+M41+M54</f>
        <v>0</v>
      </c>
      <c r="N78" s="419">
        <f>N24+N41+N54</f>
        <v>0</v>
      </c>
      <c r="O78" s="418">
        <f>O24+O41+O54+O56+O66+O68+O77</f>
        <v>69</v>
      </c>
      <c r="P78" s="212">
        <f>P24+P41+P54+P56+P66+P68+P77</f>
        <v>519650</v>
      </c>
      <c r="Q78" s="468">
        <f>P78-H78-F78</f>
        <v>344800</v>
      </c>
    </row>
    <row r="79" spans="1:17" ht="28.5" customHeight="1" x14ac:dyDescent="0.25">
      <c r="A79" s="469"/>
      <c r="B79" s="523" t="s">
        <v>249</v>
      </c>
      <c r="C79" s="45"/>
      <c r="D79" s="45"/>
      <c r="E79" s="488"/>
      <c r="F79" s="488"/>
      <c r="G79" s="344"/>
      <c r="H79" s="489"/>
      <c r="I79" s="344"/>
      <c r="J79" s="344"/>
      <c r="K79" s="344"/>
      <c r="L79" s="344"/>
      <c r="M79" s="344"/>
      <c r="N79" s="344"/>
      <c r="O79" s="490"/>
      <c r="P79" s="491"/>
      <c r="Q79" s="470"/>
    </row>
    <row r="80" spans="1:17" ht="63" x14ac:dyDescent="0.25">
      <c r="A80" s="42" t="s">
        <v>18</v>
      </c>
      <c r="B80" s="20" t="s">
        <v>1</v>
      </c>
      <c r="C80" s="142" t="s">
        <v>19</v>
      </c>
      <c r="D80" s="142" t="s">
        <v>20</v>
      </c>
      <c r="E80" s="492" t="s">
        <v>92</v>
      </c>
      <c r="F80" s="492" t="s">
        <v>93</v>
      </c>
      <c r="G80" s="359" t="s">
        <v>21</v>
      </c>
      <c r="H80" s="310" t="s">
        <v>86</v>
      </c>
      <c r="I80" s="359" t="s">
        <v>22</v>
      </c>
      <c r="J80" s="359" t="s">
        <v>87</v>
      </c>
      <c r="K80" s="359" t="s">
        <v>23</v>
      </c>
      <c r="L80" s="359" t="s">
        <v>88</v>
      </c>
      <c r="M80" s="359" t="s">
        <v>24</v>
      </c>
      <c r="N80" s="359" t="s">
        <v>89</v>
      </c>
      <c r="O80" s="359" t="s">
        <v>90</v>
      </c>
      <c r="P80" s="212" t="s">
        <v>84</v>
      </c>
    </row>
    <row r="81" spans="1:17" ht="18.75" customHeight="1" x14ac:dyDescent="0.25">
      <c r="A81" s="536">
        <v>1</v>
      </c>
      <c r="B81" s="545" t="s">
        <v>16</v>
      </c>
      <c r="C81" s="545" t="s">
        <v>25</v>
      </c>
      <c r="D81" s="51" t="s">
        <v>26</v>
      </c>
      <c r="E81" s="493"/>
      <c r="F81" s="493"/>
      <c r="G81" s="436">
        <v>2</v>
      </c>
      <c r="H81" s="375">
        <v>356400</v>
      </c>
      <c r="I81" s="359"/>
      <c r="J81" s="359"/>
      <c r="K81" s="359"/>
      <c r="L81" s="494"/>
      <c r="M81" s="359"/>
      <c r="N81" s="494"/>
      <c r="O81" s="380">
        <f>G81+I81+K81+M81</f>
        <v>2</v>
      </c>
      <c r="P81" s="215">
        <f>H81+J81+L81+N81</f>
        <v>356400</v>
      </c>
      <c r="Q81" s="471" t="s">
        <v>252</v>
      </c>
    </row>
    <row r="82" spans="1:17" ht="21" customHeight="1" x14ac:dyDescent="0.25">
      <c r="A82" s="537"/>
      <c r="B82" s="546"/>
      <c r="C82" s="546"/>
      <c r="D82" s="142" t="s">
        <v>27</v>
      </c>
      <c r="E82" s="416"/>
      <c r="F82" s="416"/>
      <c r="G82" s="311">
        <f>G81</f>
        <v>2</v>
      </c>
      <c r="H82" s="310">
        <f>H81</f>
        <v>356400</v>
      </c>
      <c r="I82" s="311">
        <f t="shared" ref="I82:P82" si="20">SUM(I81:I81)</f>
        <v>0</v>
      </c>
      <c r="J82" s="311">
        <f t="shared" si="20"/>
        <v>0</v>
      </c>
      <c r="K82" s="311">
        <f t="shared" si="20"/>
        <v>0</v>
      </c>
      <c r="L82" s="311">
        <f t="shared" si="20"/>
        <v>0</v>
      </c>
      <c r="M82" s="311">
        <f t="shared" si="20"/>
        <v>0</v>
      </c>
      <c r="N82" s="311">
        <f t="shared" si="20"/>
        <v>0</v>
      </c>
      <c r="O82" s="311">
        <f t="shared" si="20"/>
        <v>2</v>
      </c>
      <c r="P82" s="310">
        <f t="shared" si="20"/>
        <v>356400</v>
      </c>
      <c r="Q82" s="468"/>
    </row>
    <row r="83" spans="1:17" ht="42.75" customHeight="1" x14ac:dyDescent="0.25">
      <c r="A83" s="536">
        <v>2</v>
      </c>
      <c r="B83" s="545" t="s">
        <v>28</v>
      </c>
      <c r="C83" s="545" t="s">
        <v>25</v>
      </c>
      <c r="D83" s="400" t="s">
        <v>42</v>
      </c>
      <c r="E83" s="446"/>
      <c r="F83" s="446"/>
      <c r="G83" s="360">
        <v>1</v>
      </c>
      <c r="H83" s="375">
        <v>3540000</v>
      </c>
      <c r="I83" s="360"/>
      <c r="J83" s="361"/>
      <c r="K83" s="359"/>
      <c r="L83" s="359"/>
      <c r="M83" s="359"/>
      <c r="N83" s="359"/>
      <c r="O83" s="380">
        <f t="shared" ref="O83:P83" si="21">G83+I83+K83+M83</f>
        <v>1</v>
      </c>
      <c r="P83" s="215">
        <f t="shared" si="21"/>
        <v>3540000</v>
      </c>
      <c r="Q83" s="468"/>
    </row>
    <row r="84" spans="1:17" ht="15.75" x14ac:dyDescent="0.25">
      <c r="A84" s="537"/>
      <c r="B84" s="546"/>
      <c r="C84" s="546"/>
      <c r="D84" s="185" t="s">
        <v>27</v>
      </c>
      <c r="E84" s="495"/>
      <c r="F84" s="495"/>
      <c r="G84" s="311">
        <f>G83</f>
        <v>1</v>
      </c>
      <c r="H84" s="310">
        <f>H83</f>
        <v>3540000</v>
      </c>
      <c r="I84" s="311">
        <f t="shared" ref="I84:P84" si="22">SUM(I83:I83)</f>
        <v>0</v>
      </c>
      <c r="J84" s="311">
        <f t="shared" si="22"/>
        <v>0</v>
      </c>
      <c r="K84" s="311">
        <f t="shared" si="22"/>
        <v>0</v>
      </c>
      <c r="L84" s="311">
        <f t="shared" si="22"/>
        <v>0</v>
      </c>
      <c r="M84" s="311">
        <f t="shared" si="22"/>
        <v>0</v>
      </c>
      <c r="N84" s="311">
        <f t="shared" si="22"/>
        <v>0</v>
      </c>
      <c r="O84" s="311">
        <f t="shared" si="22"/>
        <v>1</v>
      </c>
      <c r="P84" s="310">
        <f t="shared" si="22"/>
        <v>3540000</v>
      </c>
      <c r="Q84" s="468"/>
    </row>
    <row r="85" spans="1:17" ht="57" customHeight="1" x14ac:dyDescent="0.25">
      <c r="A85" s="542">
        <v>3</v>
      </c>
      <c r="B85" s="544" t="s">
        <v>291</v>
      </c>
      <c r="C85" s="547" t="s">
        <v>91</v>
      </c>
      <c r="D85" s="389" t="s">
        <v>253</v>
      </c>
      <c r="E85" s="496"/>
      <c r="F85" s="496"/>
      <c r="G85" s="380">
        <v>1</v>
      </c>
      <c r="H85" s="215">
        <v>2000000</v>
      </c>
      <c r="I85" s="359"/>
      <c r="J85" s="359"/>
      <c r="K85" s="359"/>
      <c r="L85" s="359"/>
      <c r="M85" s="359"/>
      <c r="N85" s="359"/>
      <c r="O85" s="380">
        <f t="shared" ref="O85:P85" si="23">G85+I85+K85+M85</f>
        <v>1</v>
      </c>
      <c r="P85" s="215">
        <f t="shared" si="23"/>
        <v>2000000</v>
      </c>
      <c r="Q85" s="468"/>
    </row>
    <row r="86" spans="1:17" ht="15.75" x14ac:dyDescent="0.25">
      <c r="A86" s="536"/>
      <c r="B86" s="545"/>
      <c r="C86" s="545"/>
      <c r="D86" s="186" t="s">
        <v>64</v>
      </c>
      <c r="E86" s="496"/>
      <c r="F86" s="496"/>
      <c r="G86" s="136">
        <v>2</v>
      </c>
      <c r="H86" s="375">
        <v>250000</v>
      </c>
      <c r="I86" s="136"/>
      <c r="J86" s="362"/>
      <c r="K86" s="136"/>
      <c r="L86" s="362"/>
      <c r="M86" s="136"/>
      <c r="N86" s="362"/>
      <c r="O86" s="380">
        <f>G86+I86+K86+M86</f>
        <v>2</v>
      </c>
      <c r="P86" s="215">
        <f>H86+J86+L86+N86</f>
        <v>250000</v>
      </c>
      <c r="Q86" s="468"/>
    </row>
    <row r="87" spans="1:17" ht="15.75" x14ac:dyDescent="0.25">
      <c r="A87" s="537"/>
      <c r="B87" s="546"/>
      <c r="C87" s="546"/>
      <c r="D87" s="142" t="s">
        <v>27</v>
      </c>
      <c r="E87" s="416"/>
      <c r="F87" s="416"/>
      <c r="G87" s="311">
        <f>SUM(G85:G86)</f>
        <v>3</v>
      </c>
      <c r="H87" s="310">
        <f>SUM(H85:H86)</f>
        <v>2250000</v>
      </c>
      <c r="I87" s="311">
        <f t="shared" ref="I87:P87" si="24">SUM(I85:I86)</f>
        <v>0</v>
      </c>
      <c r="J87" s="363">
        <f t="shared" si="24"/>
        <v>0</v>
      </c>
      <c r="K87" s="311">
        <f t="shared" si="24"/>
        <v>0</v>
      </c>
      <c r="L87" s="363">
        <f t="shared" si="24"/>
        <v>0</v>
      </c>
      <c r="M87" s="311">
        <f t="shared" si="24"/>
        <v>0</v>
      </c>
      <c r="N87" s="363">
        <f t="shared" si="24"/>
        <v>0</v>
      </c>
      <c r="O87" s="311">
        <f t="shared" si="24"/>
        <v>3</v>
      </c>
      <c r="P87" s="310">
        <f t="shared" si="24"/>
        <v>2250000</v>
      </c>
      <c r="Q87" s="468"/>
    </row>
    <row r="88" spans="1:17" ht="28.5" customHeight="1" x14ac:dyDescent="0.25">
      <c r="A88" s="559">
        <v>4</v>
      </c>
      <c r="B88" s="564" t="s">
        <v>30</v>
      </c>
      <c r="C88" s="534" t="s">
        <v>25</v>
      </c>
      <c r="D88" s="400" t="s">
        <v>29</v>
      </c>
      <c r="E88" s="497"/>
      <c r="F88" s="497"/>
      <c r="G88" s="136">
        <v>10</v>
      </c>
      <c r="H88" s="375">
        <v>1050000</v>
      </c>
      <c r="I88" s="364"/>
      <c r="J88" s="364"/>
      <c r="K88" s="381"/>
      <c r="L88" s="498"/>
      <c r="M88" s="498"/>
      <c r="N88" s="498"/>
      <c r="O88" s="380">
        <f t="shared" ref="O88:P92" si="25">G88+I88+K88+M88</f>
        <v>10</v>
      </c>
      <c r="P88" s="215">
        <f t="shared" si="25"/>
        <v>1050000</v>
      </c>
      <c r="Q88" s="468"/>
    </row>
    <row r="89" spans="1:17" ht="27.75" customHeight="1" x14ac:dyDescent="0.25">
      <c r="A89" s="559"/>
      <c r="B89" s="564"/>
      <c r="C89" s="534"/>
      <c r="D89" s="142" t="s">
        <v>27</v>
      </c>
      <c r="E89" s="416"/>
      <c r="F89" s="416"/>
      <c r="G89" s="359">
        <f t="shared" ref="G89:P89" si="26">SUM(G88:G88)</f>
        <v>10</v>
      </c>
      <c r="H89" s="310">
        <f t="shared" si="26"/>
        <v>1050000</v>
      </c>
      <c r="I89" s="359">
        <f t="shared" si="26"/>
        <v>0</v>
      </c>
      <c r="J89" s="311">
        <f t="shared" si="26"/>
        <v>0</v>
      </c>
      <c r="K89" s="359">
        <f t="shared" si="26"/>
        <v>0</v>
      </c>
      <c r="L89" s="311">
        <f t="shared" si="26"/>
        <v>0</v>
      </c>
      <c r="M89" s="359">
        <f t="shared" si="26"/>
        <v>0</v>
      </c>
      <c r="N89" s="311">
        <f t="shared" si="26"/>
        <v>0</v>
      </c>
      <c r="O89" s="359">
        <f t="shared" si="26"/>
        <v>10</v>
      </c>
      <c r="P89" s="212">
        <f t="shared" si="26"/>
        <v>1050000</v>
      </c>
      <c r="Q89" s="468"/>
    </row>
    <row r="90" spans="1:17" ht="15.75" x14ac:dyDescent="0.25">
      <c r="A90" s="542">
        <v>5</v>
      </c>
      <c r="B90" s="544" t="s">
        <v>12</v>
      </c>
      <c r="C90" s="544" t="s">
        <v>25</v>
      </c>
      <c r="D90" s="326" t="s">
        <v>66</v>
      </c>
      <c r="E90" s="499"/>
      <c r="F90" s="499"/>
      <c r="G90" s="423">
        <v>1</v>
      </c>
      <c r="H90" s="500">
        <v>245000</v>
      </c>
      <c r="I90" s="367"/>
      <c r="J90" s="368"/>
      <c r="K90" s="501"/>
      <c r="L90" s="368"/>
      <c r="M90" s="502"/>
      <c r="N90" s="502"/>
      <c r="O90" s="503">
        <f t="shared" ref="O90:P92" si="27">G90+I90+K90+M90</f>
        <v>1</v>
      </c>
      <c r="P90" s="378">
        <f t="shared" si="27"/>
        <v>245000</v>
      </c>
      <c r="Q90" s="468"/>
    </row>
    <row r="91" spans="1:17" ht="15.75" x14ac:dyDescent="0.25">
      <c r="A91" s="536"/>
      <c r="B91" s="545"/>
      <c r="C91" s="545"/>
      <c r="D91" s="326" t="s">
        <v>67</v>
      </c>
      <c r="E91" s="499"/>
      <c r="F91" s="499"/>
      <c r="G91" s="423">
        <v>1</v>
      </c>
      <c r="H91" s="500">
        <v>205200</v>
      </c>
      <c r="I91" s="367"/>
      <c r="J91" s="368"/>
      <c r="K91" s="501"/>
      <c r="L91" s="368"/>
      <c r="M91" s="502"/>
      <c r="N91" s="502"/>
      <c r="O91" s="503">
        <f t="shared" si="27"/>
        <v>1</v>
      </c>
      <c r="P91" s="378">
        <f t="shared" si="25"/>
        <v>205200</v>
      </c>
      <c r="Q91" s="468"/>
    </row>
    <row r="92" spans="1:17" ht="15.75" x14ac:dyDescent="0.25">
      <c r="A92" s="536"/>
      <c r="B92" s="545"/>
      <c r="C92" s="545"/>
      <c r="D92" s="324" t="s">
        <v>50</v>
      </c>
      <c r="E92" s="504"/>
      <c r="F92" s="504"/>
      <c r="G92" s="423">
        <v>1</v>
      </c>
      <c r="H92" s="500">
        <v>4680000</v>
      </c>
      <c r="I92" s="369"/>
      <c r="J92" s="370"/>
      <c r="K92" s="505"/>
      <c r="L92" s="370"/>
      <c r="M92" s="505"/>
      <c r="N92" s="506"/>
      <c r="O92" s="503">
        <f t="shared" si="27"/>
        <v>1</v>
      </c>
      <c r="P92" s="378">
        <f t="shared" si="25"/>
        <v>4680000</v>
      </c>
      <c r="Q92" s="468"/>
    </row>
    <row r="93" spans="1:17" ht="15.75" x14ac:dyDescent="0.25">
      <c r="A93" s="537"/>
      <c r="B93" s="546"/>
      <c r="C93" s="546"/>
      <c r="D93" s="142" t="s">
        <v>27</v>
      </c>
      <c r="E93" s="507"/>
      <c r="F93" s="507"/>
      <c r="G93" s="372">
        <f t="shared" ref="G93:P93" si="28">SUM(G90:G92)</f>
        <v>3</v>
      </c>
      <c r="H93" s="310">
        <f t="shared" si="28"/>
        <v>5130200</v>
      </c>
      <c r="I93" s="372">
        <f t="shared" si="28"/>
        <v>0</v>
      </c>
      <c r="J93" s="372">
        <f t="shared" si="28"/>
        <v>0</v>
      </c>
      <c r="K93" s="372">
        <f t="shared" si="28"/>
        <v>0</v>
      </c>
      <c r="L93" s="372">
        <f t="shared" si="28"/>
        <v>0</v>
      </c>
      <c r="M93" s="372">
        <f t="shared" si="28"/>
        <v>0</v>
      </c>
      <c r="N93" s="372">
        <f t="shared" si="28"/>
        <v>0</v>
      </c>
      <c r="O93" s="508">
        <f t="shared" si="28"/>
        <v>3</v>
      </c>
      <c r="P93" s="310">
        <f t="shared" si="28"/>
        <v>5130200</v>
      </c>
      <c r="Q93" s="468"/>
    </row>
    <row r="94" spans="1:17" ht="30" x14ac:dyDescent="0.25">
      <c r="A94" s="536">
        <v>6</v>
      </c>
      <c r="B94" s="532" t="s">
        <v>31</v>
      </c>
      <c r="C94" s="534" t="s">
        <v>25</v>
      </c>
      <c r="D94" s="59" t="s">
        <v>153</v>
      </c>
      <c r="E94" s="509"/>
      <c r="F94" s="509"/>
      <c r="G94" s="374">
        <v>1</v>
      </c>
      <c r="H94" s="510">
        <v>3500000</v>
      </c>
      <c r="I94" s="373"/>
      <c r="J94" s="373"/>
      <c r="K94" s="374"/>
      <c r="L94" s="360"/>
      <c r="M94" s="511"/>
      <c r="N94" s="511"/>
      <c r="O94" s="380">
        <f>G94+I94+K94+M94</f>
        <v>1</v>
      </c>
      <c r="P94" s="215">
        <f>H94+J94+L94+N94</f>
        <v>3500000</v>
      </c>
      <c r="Q94" s="468"/>
    </row>
    <row r="95" spans="1:17" ht="15.75" x14ac:dyDescent="0.25">
      <c r="A95" s="537"/>
      <c r="B95" s="533"/>
      <c r="C95" s="595"/>
      <c r="D95" s="142" t="s">
        <v>27</v>
      </c>
      <c r="E95" s="507"/>
      <c r="F95" s="507"/>
      <c r="G95" s="372">
        <f>SUM(G94:G94)</f>
        <v>1</v>
      </c>
      <c r="H95" s="310">
        <f t="shared" ref="H95:P95" si="29">SUM(H94:H94)</f>
        <v>3500000</v>
      </c>
      <c r="I95" s="372">
        <f t="shared" si="29"/>
        <v>0</v>
      </c>
      <c r="J95" s="372">
        <f t="shared" si="29"/>
        <v>0</v>
      </c>
      <c r="K95" s="372">
        <f t="shared" si="29"/>
        <v>0</v>
      </c>
      <c r="L95" s="372">
        <f t="shared" si="29"/>
        <v>0</v>
      </c>
      <c r="M95" s="372">
        <f t="shared" si="29"/>
        <v>0</v>
      </c>
      <c r="N95" s="372">
        <f t="shared" si="29"/>
        <v>0</v>
      </c>
      <c r="O95" s="372">
        <f t="shared" si="29"/>
        <v>1</v>
      </c>
      <c r="P95" s="310">
        <f t="shared" si="29"/>
        <v>3500000</v>
      </c>
      <c r="Q95" s="468"/>
    </row>
    <row r="96" spans="1:17" ht="15.75" x14ac:dyDescent="0.25">
      <c r="A96" s="536">
        <v>7</v>
      </c>
      <c r="B96" s="532" t="s">
        <v>144</v>
      </c>
      <c r="C96" s="534" t="s">
        <v>25</v>
      </c>
      <c r="D96" s="89" t="s">
        <v>54</v>
      </c>
      <c r="E96" s="512"/>
      <c r="F96" s="512"/>
      <c r="G96" s="374">
        <v>1</v>
      </c>
      <c r="H96" s="510">
        <v>220000</v>
      </c>
      <c r="I96" s="374"/>
      <c r="J96" s="513"/>
      <c r="K96" s="374"/>
      <c r="L96" s="434"/>
      <c r="M96" s="374"/>
      <c r="N96" s="434"/>
      <c r="O96" s="380">
        <f t="shared" ref="O96:P97" si="30">G96+I96+K96+M96</f>
        <v>1</v>
      </c>
      <c r="P96" s="215">
        <f t="shared" si="30"/>
        <v>220000</v>
      </c>
      <c r="Q96" s="468"/>
    </row>
    <row r="97" spans="1:17" ht="15.75" x14ac:dyDescent="0.25">
      <c r="A97" s="536"/>
      <c r="B97" s="532"/>
      <c r="C97" s="534"/>
      <c r="D97" s="89" t="s">
        <v>55</v>
      </c>
      <c r="E97" s="512"/>
      <c r="F97" s="512"/>
      <c r="G97" s="374">
        <v>1</v>
      </c>
      <c r="H97" s="510">
        <v>180000</v>
      </c>
      <c r="I97" s="374"/>
      <c r="J97" s="513"/>
      <c r="K97" s="374"/>
      <c r="L97" s="434"/>
      <c r="M97" s="374"/>
      <c r="N97" s="434"/>
      <c r="O97" s="380">
        <f t="shared" si="30"/>
        <v>1</v>
      </c>
      <c r="P97" s="215">
        <f t="shared" si="30"/>
        <v>180000</v>
      </c>
      <c r="Q97" s="468"/>
    </row>
    <row r="98" spans="1:17" ht="15.75" x14ac:dyDescent="0.25">
      <c r="A98" s="537"/>
      <c r="B98" s="533"/>
      <c r="C98" s="595"/>
      <c r="D98" s="142" t="s">
        <v>27</v>
      </c>
      <c r="E98" s="507"/>
      <c r="F98" s="507"/>
      <c r="G98" s="372">
        <f t="shared" ref="G98:P98" si="31">SUM(G96:G97)</f>
        <v>2</v>
      </c>
      <c r="H98" s="310">
        <f t="shared" si="31"/>
        <v>400000</v>
      </c>
      <c r="I98" s="372">
        <f t="shared" si="31"/>
        <v>0</v>
      </c>
      <c r="J98" s="363">
        <f t="shared" si="31"/>
        <v>0</v>
      </c>
      <c r="K98" s="372">
        <f t="shared" si="31"/>
        <v>0</v>
      </c>
      <c r="L98" s="363">
        <f t="shared" si="31"/>
        <v>0</v>
      </c>
      <c r="M98" s="372">
        <f t="shared" si="31"/>
        <v>0</v>
      </c>
      <c r="N98" s="363">
        <f t="shared" si="31"/>
        <v>0</v>
      </c>
      <c r="O98" s="372">
        <f t="shared" si="31"/>
        <v>2</v>
      </c>
      <c r="P98" s="310">
        <f t="shared" si="31"/>
        <v>400000</v>
      </c>
      <c r="Q98" s="468"/>
    </row>
    <row r="99" spans="1:17" ht="30" x14ac:dyDescent="0.25">
      <c r="A99" s="536">
        <v>8</v>
      </c>
      <c r="B99" s="532" t="s">
        <v>32</v>
      </c>
      <c r="C99" s="534" t="s">
        <v>25</v>
      </c>
      <c r="D99" s="400" t="s">
        <v>58</v>
      </c>
      <c r="E99" s="509"/>
      <c r="F99" s="509"/>
      <c r="G99" s="374">
        <v>1</v>
      </c>
      <c r="H99" s="510">
        <f>6268825+5562.5</f>
        <v>6274387.5</v>
      </c>
      <c r="I99" s="374"/>
      <c r="J99" s="513"/>
      <c r="K99" s="374"/>
      <c r="L99" s="434"/>
      <c r="M99" s="511"/>
      <c r="N99" s="514"/>
      <c r="O99" s="380">
        <f>G99+I99+K99+M99</f>
        <v>1</v>
      </c>
      <c r="P99" s="215">
        <f>H99+J99+L99+N99</f>
        <v>6274387.5</v>
      </c>
      <c r="Q99" s="468"/>
    </row>
    <row r="100" spans="1:17" ht="30" x14ac:dyDescent="0.25">
      <c r="A100" s="536"/>
      <c r="B100" s="532"/>
      <c r="C100" s="534"/>
      <c r="D100" s="88" t="s">
        <v>148</v>
      </c>
      <c r="E100" s="374">
        <v>1</v>
      </c>
      <c r="F100" s="514">
        <v>212661.5</v>
      </c>
      <c r="G100" s="374"/>
      <c r="H100" s="510"/>
      <c r="I100" s="374"/>
      <c r="J100" s="513"/>
      <c r="K100" s="374"/>
      <c r="L100" s="434"/>
      <c r="M100" s="511"/>
      <c r="N100" s="514"/>
      <c r="O100" s="427">
        <f>G100+I100+K100+M100+E100</f>
        <v>1</v>
      </c>
      <c r="P100" s="215">
        <f>H100+J100+L100+N100+F100</f>
        <v>212661.5</v>
      </c>
      <c r="Q100" s="468"/>
    </row>
    <row r="101" spans="1:17" ht="15.75" x14ac:dyDescent="0.25">
      <c r="A101" s="537"/>
      <c r="B101" s="533"/>
      <c r="C101" s="595"/>
      <c r="D101" s="142" t="s">
        <v>27</v>
      </c>
      <c r="E101" s="372">
        <f>SUM(E99:E100)</f>
        <v>1</v>
      </c>
      <c r="F101" s="363">
        <f>SUM(F99:F100)</f>
        <v>212661.5</v>
      </c>
      <c r="G101" s="372">
        <f t="shared" ref="G101:N101" si="32">SUM(G99:G99)</f>
        <v>1</v>
      </c>
      <c r="H101" s="310">
        <f t="shared" si="32"/>
        <v>6274387.5</v>
      </c>
      <c r="I101" s="372">
        <f t="shared" si="32"/>
        <v>0</v>
      </c>
      <c r="J101" s="363">
        <f t="shared" si="32"/>
        <v>0</v>
      </c>
      <c r="K101" s="372">
        <f t="shared" si="32"/>
        <v>0</v>
      </c>
      <c r="L101" s="363">
        <f t="shared" si="32"/>
        <v>0</v>
      </c>
      <c r="M101" s="508">
        <f t="shared" si="32"/>
        <v>0</v>
      </c>
      <c r="N101" s="363">
        <f t="shared" si="32"/>
        <v>0</v>
      </c>
      <c r="O101" s="359">
        <f>SUM(O99:O100)</f>
        <v>2</v>
      </c>
      <c r="P101" s="310">
        <f>SUM(P99:P100)</f>
        <v>6487049</v>
      </c>
      <c r="Q101" s="468"/>
    </row>
    <row r="102" spans="1:17" ht="20.25" customHeight="1" x14ac:dyDescent="0.25">
      <c r="A102" s="542">
        <v>9</v>
      </c>
      <c r="B102" s="561" t="s">
        <v>59</v>
      </c>
      <c r="C102" s="534" t="s">
        <v>25</v>
      </c>
      <c r="D102" s="59" t="s">
        <v>138</v>
      </c>
      <c r="E102" s="364"/>
      <c r="F102" s="364"/>
      <c r="G102" s="136">
        <v>3</v>
      </c>
      <c r="H102" s="375">
        <f>100300*G102</f>
        <v>300900</v>
      </c>
      <c r="I102" s="372"/>
      <c r="J102" s="363"/>
      <c r="K102" s="372"/>
      <c r="L102" s="363"/>
      <c r="M102" s="508"/>
      <c r="N102" s="363"/>
      <c r="O102" s="380">
        <f>G102+I102+K102+M102</f>
        <v>3</v>
      </c>
      <c r="P102" s="215">
        <f>H102+J102+L102+N102</f>
        <v>300900</v>
      </c>
      <c r="Q102" s="468"/>
    </row>
    <row r="103" spans="1:17" ht="20.25" customHeight="1" x14ac:dyDescent="0.25">
      <c r="A103" s="537"/>
      <c r="B103" s="564"/>
      <c r="C103" s="595"/>
      <c r="D103" s="187" t="s">
        <v>27</v>
      </c>
      <c r="E103" s="447"/>
      <c r="F103" s="447"/>
      <c r="G103" s="359">
        <f t="shared" ref="G103:H103" si="33">SUM(G102:G102)</f>
        <v>3</v>
      </c>
      <c r="H103" s="310">
        <f t="shared" si="33"/>
        <v>300900</v>
      </c>
      <c r="I103" s="372"/>
      <c r="J103" s="363"/>
      <c r="K103" s="372"/>
      <c r="L103" s="363"/>
      <c r="M103" s="508"/>
      <c r="N103" s="363"/>
      <c r="O103" s="359">
        <f>SUM(O102)</f>
        <v>3</v>
      </c>
      <c r="P103" s="310">
        <f>SUM(P102)</f>
        <v>300900</v>
      </c>
      <c r="Q103" s="468"/>
    </row>
    <row r="104" spans="1:17" ht="30" x14ac:dyDescent="0.25">
      <c r="A104" s="542">
        <v>10</v>
      </c>
      <c r="B104" s="561" t="s">
        <v>61</v>
      </c>
      <c r="C104" s="534" t="s">
        <v>25</v>
      </c>
      <c r="D104" s="59" t="s">
        <v>152</v>
      </c>
      <c r="E104" s="446"/>
      <c r="F104" s="446"/>
      <c r="G104" s="136">
        <v>1</v>
      </c>
      <c r="H104" s="375">
        <v>3300000</v>
      </c>
      <c r="I104" s="136"/>
      <c r="J104" s="375"/>
      <c r="K104" s="136"/>
      <c r="L104" s="515"/>
      <c r="M104" s="498"/>
      <c r="N104" s="498"/>
      <c r="O104" s="432">
        <f>G104+I104+K104+M104</f>
        <v>1</v>
      </c>
      <c r="P104" s="378">
        <f>H104+J104+L104+N104</f>
        <v>3300000</v>
      </c>
      <c r="Q104" s="468"/>
    </row>
    <row r="105" spans="1:17" ht="15.75" x14ac:dyDescent="0.25">
      <c r="A105" s="537"/>
      <c r="B105" s="564"/>
      <c r="C105" s="595"/>
      <c r="D105" s="187" t="s">
        <v>27</v>
      </c>
      <c r="E105" s="447"/>
      <c r="F105" s="447"/>
      <c r="G105" s="359">
        <f t="shared" ref="G105:P109" si="34">SUM(G104:G104)</f>
        <v>1</v>
      </c>
      <c r="H105" s="310">
        <f t="shared" si="34"/>
        <v>3300000</v>
      </c>
      <c r="I105" s="376">
        <f t="shared" si="34"/>
        <v>0</v>
      </c>
      <c r="J105" s="516">
        <f t="shared" si="34"/>
        <v>0</v>
      </c>
      <c r="K105" s="376">
        <f t="shared" si="34"/>
        <v>0</v>
      </c>
      <c r="L105" s="516">
        <f t="shared" si="34"/>
        <v>0</v>
      </c>
      <c r="M105" s="359">
        <f t="shared" si="34"/>
        <v>0</v>
      </c>
      <c r="N105" s="363">
        <f t="shared" si="34"/>
        <v>0</v>
      </c>
      <c r="O105" s="359">
        <f t="shared" si="34"/>
        <v>1</v>
      </c>
      <c r="P105" s="310">
        <f t="shared" si="34"/>
        <v>3300000</v>
      </c>
      <c r="Q105" s="468"/>
    </row>
    <row r="106" spans="1:17" ht="21" customHeight="1" x14ac:dyDescent="0.25">
      <c r="A106" s="542">
        <v>11</v>
      </c>
      <c r="B106" s="561" t="s">
        <v>57</v>
      </c>
      <c r="C106" s="534" t="s">
        <v>25</v>
      </c>
      <c r="D106" s="63" t="s">
        <v>76</v>
      </c>
      <c r="E106" s="364"/>
      <c r="F106" s="364"/>
      <c r="G106" s="136"/>
      <c r="H106" s="362"/>
      <c r="I106" s="136">
        <v>1</v>
      </c>
      <c r="J106" s="375">
        <v>6875000</v>
      </c>
      <c r="K106" s="376"/>
      <c r="L106" s="516"/>
      <c r="M106" s="359"/>
      <c r="N106" s="363"/>
      <c r="O106" s="432">
        <f>G106+I106+K106+M106</f>
        <v>1</v>
      </c>
      <c r="P106" s="378">
        <f>H106+J106+L106+N106</f>
        <v>6875000</v>
      </c>
      <c r="Q106" s="468"/>
    </row>
    <row r="107" spans="1:17" ht="21" customHeight="1" x14ac:dyDescent="0.25">
      <c r="A107" s="537"/>
      <c r="B107" s="564"/>
      <c r="C107" s="595"/>
      <c r="D107" s="92" t="s">
        <v>27</v>
      </c>
      <c r="E107" s="447"/>
      <c r="F107" s="447"/>
      <c r="G107" s="359">
        <f>SUM(G106:G106)</f>
        <v>0</v>
      </c>
      <c r="H107" s="363">
        <f>SUM(H106:H106)</f>
        <v>0</v>
      </c>
      <c r="I107" s="359">
        <f>SUM(I106:I106)</f>
        <v>1</v>
      </c>
      <c r="J107" s="310">
        <f>SUM(J106:J106)</f>
        <v>6875000</v>
      </c>
      <c r="K107" s="376"/>
      <c r="L107" s="516"/>
      <c r="M107" s="359"/>
      <c r="N107" s="363"/>
      <c r="O107" s="359">
        <f t="shared" si="34"/>
        <v>1</v>
      </c>
      <c r="P107" s="310">
        <f t="shared" si="34"/>
        <v>6875000</v>
      </c>
      <c r="Q107" s="468"/>
    </row>
    <row r="108" spans="1:17" ht="25.5" customHeight="1" x14ac:dyDescent="0.25">
      <c r="A108" s="542">
        <v>12</v>
      </c>
      <c r="B108" s="532" t="s">
        <v>155</v>
      </c>
      <c r="C108" s="534" t="s">
        <v>25</v>
      </c>
      <c r="D108" s="400" t="s">
        <v>226</v>
      </c>
      <c r="E108" s="373"/>
      <c r="F108" s="373"/>
      <c r="G108" s="374"/>
      <c r="H108" s="514"/>
      <c r="I108" s="374">
        <v>1</v>
      </c>
      <c r="J108" s="378">
        <v>422000</v>
      </c>
      <c r="K108" s="376"/>
      <c r="L108" s="516"/>
      <c r="M108" s="359"/>
      <c r="N108" s="363"/>
      <c r="O108" s="432">
        <f>G108+I108+K108+M108</f>
        <v>1</v>
      </c>
      <c r="P108" s="378">
        <f>H108+J108+L108+N108</f>
        <v>422000</v>
      </c>
      <c r="Q108" s="468"/>
    </row>
    <row r="109" spans="1:17" ht="15.75" x14ac:dyDescent="0.25">
      <c r="A109" s="537"/>
      <c r="B109" s="533"/>
      <c r="C109" s="595"/>
      <c r="D109" s="42" t="s">
        <v>27</v>
      </c>
      <c r="E109" s="507"/>
      <c r="F109" s="507"/>
      <c r="G109" s="372">
        <f t="shared" ref="G109:H109" si="35">SUM(G108:G108)</f>
        <v>0</v>
      </c>
      <c r="H109" s="363">
        <f t="shared" si="35"/>
        <v>0</v>
      </c>
      <c r="I109" s="372">
        <f>SUM(I108:I108)</f>
        <v>1</v>
      </c>
      <c r="J109" s="310">
        <f>SUM(J108:J108)</f>
        <v>422000</v>
      </c>
      <c r="K109" s="376"/>
      <c r="L109" s="516"/>
      <c r="M109" s="359"/>
      <c r="N109" s="363"/>
      <c r="O109" s="359">
        <f t="shared" si="34"/>
        <v>1</v>
      </c>
      <c r="P109" s="310">
        <f t="shared" si="34"/>
        <v>422000</v>
      </c>
      <c r="Q109" s="468"/>
    </row>
    <row r="110" spans="1:17" ht="18" customHeight="1" x14ac:dyDescent="0.25">
      <c r="A110" s="542">
        <v>13</v>
      </c>
      <c r="B110" s="532" t="s">
        <v>234</v>
      </c>
      <c r="C110" s="534" t="s">
        <v>25</v>
      </c>
      <c r="D110" s="88" t="s">
        <v>235</v>
      </c>
      <c r="E110" s="373"/>
      <c r="F110" s="373"/>
      <c r="G110" s="374"/>
      <c r="H110" s="514"/>
      <c r="I110" s="374">
        <v>1</v>
      </c>
      <c r="J110" s="378">
        <v>122434</v>
      </c>
      <c r="K110" s="376"/>
      <c r="L110" s="516"/>
      <c r="M110" s="359"/>
      <c r="N110" s="363"/>
      <c r="O110" s="432">
        <f>G110+I110+K110+M110</f>
        <v>1</v>
      </c>
      <c r="P110" s="378">
        <f>H110+J110+L110+N110</f>
        <v>122434</v>
      </c>
      <c r="Q110" s="468"/>
    </row>
    <row r="111" spans="1:17" ht="23.25" customHeight="1" x14ac:dyDescent="0.25">
      <c r="A111" s="537"/>
      <c r="B111" s="533"/>
      <c r="C111" s="595"/>
      <c r="D111" s="42" t="s">
        <v>27</v>
      </c>
      <c r="E111" s="507"/>
      <c r="F111" s="507"/>
      <c r="G111" s="372">
        <f t="shared" ref="G111:H111" si="36">SUM(G110:G110)</f>
        <v>0</v>
      </c>
      <c r="H111" s="363">
        <f t="shared" si="36"/>
        <v>0</v>
      </c>
      <c r="I111" s="372">
        <f>SUM(I110:I110)</f>
        <v>1</v>
      </c>
      <c r="J111" s="310">
        <f>SUM(J110:J110)</f>
        <v>122434</v>
      </c>
      <c r="K111" s="376"/>
      <c r="L111" s="516"/>
      <c r="M111" s="359"/>
      <c r="N111" s="363"/>
      <c r="O111" s="359">
        <f t="shared" ref="O111:P111" si="37">SUM(O110:O110)</f>
        <v>1</v>
      </c>
      <c r="P111" s="310">
        <f t="shared" si="37"/>
        <v>122434</v>
      </c>
      <c r="Q111" s="468"/>
    </row>
    <row r="112" spans="1:17" ht="15.75" x14ac:dyDescent="0.25">
      <c r="A112" s="100"/>
      <c r="B112" s="568" t="s">
        <v>33</v>
      </c>
      <c r="C112" s="569"/>
      <c r="D112" s="570"/>
      <c r="E112" s="311">
        <f>E82+E84+E87+E89+E93+E95+E98+E101+E105+E103+E107+E109</f>
        <v>1</v>
      </c>
      <c r="F112" s="310">
        <f>F82+F84+F87+F89+F93+F95+F98+F101+F105+F103+F107+F109</f>
        <v>212661.5</v>
      </c>
      <c r="G112" s="311">
        <f>G82+G84+G87+G89+G93+G95+G98+G101+G105+G103</f>
        <v>27</v>
      </c>
      <c r="H112" s="310">
        <f>H82+H84+H87+H89+H93+H95+H98+H101+H105+H103</f>
        <v>26101887.5</v>
      </c>
      <c r="I112" s="311">
        <f>I82+I84+I87+I89+I93+I95+I98+I101+I105+I103+I107+I109+I111</f>
        <v>3</v>
      </c>
      <c r="J112" s="310">
        <f>J82+J84+J87+J89+J93+J95+J98+J101+J105+J103+J107+J109+J111</f>
        <v>7419434</v>
      </c>
      <c r="K112" s="311">
        <f>K82+K84+K87+K89+K93+K95+K98+K101+K105+K103</f>
        <v>0</v>
      </c>
      <c r="L112" s="311">
        <f>L82+L84+L87+L89+L93+L95+L98+L101+L105+L103</f>
        <v>0</v>
      </c>
      <c r="M112" s="311">
        <f>M82+M84+M87+M89+M93+M95+M98+M101+M105+M103</f>
        <v>0</v>
      </c>
      <c r="N112" s="311">
        <f>N82+N84+N87+N89+N93+N95+N98+N101+N105+N103</f>
        <v>0</v>
      </c>
      <c r="O112" s="311">
        <f>O82+O84+O87+O89+O93+O95+O98+O101+O105+O103+O107+O109+O111</f>
        <v>31</v>
      </c>
      <c r="P112" s="310">
        <f>P82+P84+P87+P89+P93+P95+P98+P101+P105+P103+P107+P109+P111</f>
        <v>33733983</v>
      </c>
      <c r="Q112" s="468">
        <f>P112-H112-F112</f>
        <v>7419434</v>
      </c>
    </row>
    <row r="113" spans="1:17" ht="27.75" customHeight="1" x14ac:dyDescent="0.25">
      <c r="A113" s="473"/>
      <c r="B113" s="102" t="s">
        <v>250</v>
      </c>
      <c r="C113" s="143"/>
      <c r="D113" s="143"/>
      <c r="E113" s="517"/>
      <c r="F113" s="517"/>
      <c r="G113" s="379"/>
      <c r="H113" s="518"/>
      <c r="I113" s="379"/>
      <c r="J113" s="379"/>
      <c r="K113" s="379"/>
      <c r="L113" s="379"/>
      <c r="M113" s="379"/>
      <c r="N113" s="379"/>
      <c r="O113" s="379"/>
      <c r="P113" s="519"/>
      <c r="Q113" s="468">
        <f>P113-приказ!P58</f>
        <v>0</v>
      </c>
    </row>
    <row r="114" spans="1:17" ht="63" x14ac:dyDescent="0.25">
      <c r="A114" s="42" t="s">
        <v>18</v>
      </c>
      <c r="B114" s="20" t="s">
        <v>1</v>
      </c>
      <c r="C114" s="142" t="s">
        <v>19</v>
      </c>
      <c r="D114" s="142" t="s">
        <v>34</v>
      </c>
      <c r="E114" s="492" t="s">
        <v>92</v>
      </c>
      <c r="F114" s="492" t="s">
        <v>93</v>
      </c>
      <c r="G114" s="359" t="s">
        <v>21</v>
      </c>
      <c r="H114" s="310" t="s">
        <v>86</v>
      </c>
      <c r="I114" s="359" t="s">
        <v>22</v>
      </c>
      <c r="J114" s="359" t="s">
        <v>87</v>
      </c>
      <c r="K114" s="359" t="s">
        <v>23</v>
      </c>
      <c r="L114" s="359" t="s">
        <v>88</v>
      </c>
      <c r="M114" s="359" t="s">
        <v>24</v>
      </c>
      <c r="N114" s="359" t="s">
        <v>89</v>
      </c>
      <c r="O114" s="359" t="s">
        <v>90</v>
      </c>
      <c r="P114" s="212" t="s">
        <v>84</v>
      </c>
      <c r="Q114" s="468"/>
    </row>
    <row r="115" spans="1:17" ht="30" x14ac:dyDescent="0.25">
      <c r="A115" s="559">
        <v>1</v>
      </c>
      <c r="B115" s="534" t="s">
        <v>12</v>
      </c>
      <c r="C115" s="534" t="s">
        <v>35</v>
      </c>
      <c r="D115" s="188" t="s">
        <v>68</v>
      </c>
      <c r="E115" s="443"/>
      <c r="F115" s="443"/>
      <c r="G115" s="360">
        <v>1</v>
      </c>
      <c r="H115" s="357">
        <v>1936667</v>
      </c>
      <c r="I115" s="311"/>
      <c r="J115" s="311"/>
      <c r="K115" s="311"/>
      <c r="L115" s="311"/>
      <c r="M115" s="311"/>
      <c r="N115" s="311"/>
      <c r="O115" s="380">
        <f>G115+I115+K115+M115</f>
        <v>1</v>
      </c>
      <c r="P115" s="215">
        <f>H115+J115+L115+N115</f>
        <v>1936667</v>
      </c>
      <c r="Q115" s="468">
        <f>P115-приказ!P60</f>
        <v>0</v>
      </c>
    </row>
    <row r="116" spans="1:17" ht="30" x14ac:dyDescent="0.25">
      <c r="A116" s="559"/>
      <c r="B116" s="534"/>
      <c r="C116" s="534"/>
      <c r="D116" s="232" t="s">
        <v>149</v>
      </c>
      <c r="E116" s="520">
        <v>1</v>
      </c>
      <c r="F116" s="357">
        <v>439718.24</v>
      </c>
      <c r="G116" s="360"/>
      <c r="H116" s="521"/>
      <c r="I116" s="311"/>
      <c r="J116" s="311"/>
      <c r="K116" s="311"/>
      <c r="L116" s="311"/>
      <c r="M116" s="311"/>
      <c r="N116" s="311"/>
      <c r="O116" s="427">
        <f>G116+I116+K116+M116+E116</f>
        <v>1</v>
      </c>
      <c r="P116" s="215">
        <f>H116+J116+L116+N116+F116</f>
        <v>439718.24</v>
      </c>
      <c r="Q116" s="468"/>
    </row>
    <row r="117" spans="1:17" ht="30" x14ac:dyDescent="0.25">
      <c r="A117" s="559"/>
      <c r="B117" s="534"/>
      <c r="C117" s="534"/>
      <c r="D117" s="232" t="s">
        <v>159</v>
      </c>
      <c r="E117" s="520"/>
      <c r="F117" s="357"/>
      <c r="G117" s="360"/>
      <c r="H117" s="521"/>
      <c r="I117" s="360">
        <v>1</v>
      </c>
      <c r="J117" s="357">
        <v>950325.66666666663</v>
      </c>
      <c r="K117" s="311"/>
      <c r="L117" s="311"/>
      <c r="M117" s="311"/>
      <c r="N117" s="311"/>
      <c r="O117" s="427">
        <f>G117+I117+K117+M117+E117</f>
        <v>1</v>
      </c>
      <c r="P117" s="215">
        <f>H117+J117+L117+N117+F117</f>
        <v>950325.66666666663</v>
      </c>
      <c r="Q117" s="468"/>
    </row>
    <row r="118" spans="1:17" ht="15.75" x14ac:dyDescent="0.25">
      <c r="A118" s="559"/>
      <c r="B118" s="534"/>
      <c r="C118" s="534"/>
      <c r="D118" s="142" t="s">
        <v>27</v>
      </c>
      <c r="E118" s="311">
        <f>SUM(E115:E117)</f>
        <v>1</v>
      </c>
      <c r="F118" s="310">
        <f>SUM(F115:F117)</f>
        <v>439718.24</v>
      </c>
      <c r="G118" s="311">
        <f>SUM(G115:G115)</f>
        <v>1</v>
      </c>
      <c r="H118" s="310">
        <f>SUM(H115:H115)</f>
        <v>1936667</v>
      </c>
      <c r="I118" s="311">
        <f>SUM(I117)</f>
        <v>1</v>
      </c>
      <c r="J118" s="310">
        <f>SUM(J117)</f>
        <v>950325.66666666663</v>
      </c>
      <c r="K118" s="311">
        <f t="shared" ref="K118:N118" si="38">SUM(K115:K115)</f>
        <v>0</v>
      </c>
      <c r="L118" s="310">
        <f t="shared" si="38"/>
        <v>0</v>
      </c>
      <c r="M118" s="311">
        <f t="shared" si="38"/>
        <v>0</v>
      </c>
      <c r="N118" s="310">
        <f t="shared" si="38"/>
        <v>0</v>
      </c>
      <c r="O118" s="311">
        <f>SUM(O115:O117)</f>
        <v>3</v>
      </c>
      <c r="P118" s="310">
        <f>SUM(P115:P117)</f>
        <v>3326710.9066666667</v>
      </c>
      <c r="Q118" s="468">
        <f>P118-приказ!P61</f>
        <v>1390043.9066666667</v>
      </c>
    </row>
    <row r="119" spans="1:17" ht="30" x14ac:dyDescent="0.25">
      <c r="A119" s="559">
        <v>2</v>
      </c>
      <c r="B119" s="534" t="s">
        <v>94</v>
      </c>
      <c r="C119" s="534" t="s">
        <v>35</v>
      </c>
      <c r="D119" s="188" t="s">
        <v>137</v>
      </c>
      <c r="E119" s="443"/>
      <c r="F119" s="443"/>
      <c r="G119" s="360">
        <v>1</v>
      </c>
      <c r="H119" s="357">
        <v>151173</v>
      </c>
      <c r="I119" s="311"/>
      <c r="J119" s="311"/>
      <c r="K119" s="311"/>
      <c r="L119" s="311"/>
      <c r="M119" s="311"/>
      <c r="N119" s="311"/>
      <c r="O119" s="380">
        <f>G119+I119+K119+M119</f>
        <v>1</v>
      </c>
      <c r="P119" s="215">
        <f>H119+J119+L119+N119</f>
        <v>151173</v>
      </c>
      <c r="Q119" s="468">
        <f>P119-приказ!P62</f>
        <v>0</v>
      </c>
    </row>
    <row r="120" spans="1:17" ht="15.75" x14ac:dyDescent="0.25">
      <c r="A120" s="559"/>
      <c r="B120" s="534"/>
      <c r="C120" s="534"/>
      <c r="D120" s="142" t="s">
        <v>27</v>
      </c>
      <c r="E120" s="416"/>
      <c r="F120" s="416"/>
      <c r="G120" s="311">
        <f>SUM(G119:G119)</f>
        <v>1</v>
      </c>
      <c r="H120" s="310">
        <f>SUM(H119:H119)</f>
        <v>151173</v>
      </c>
      <c r="I120" s="311">
        <f t="shared" ref="I120:N120" si="39">SUM(I119:I119)</f>
        <v>0</v>
      </c>
      <c r="J120" s="310">
        <f t="shared" si="39"/>
        <v>0</v>
      </c>
      <c r="K120" s="311">
        <f t="shared" si="39"/>
        <v>0</v>
      </c>
      <c r="L120" s="310">
        <f t="shared" si="39"/>
        <v>0</v>
      </c>
      <c r="M120" s="311">
        <f t="shared" si="39"/>
        <v>0</v>
      </c>
      <c r="N120" s="310">
        <f t="shared" si="39"/>
        <v>0</v>
      </c>
      <c r="O120" s="311">
        <f>SUM(O119:O119)</f>
        <v>1</v>
      </c>
      <c r="P120" s="310">
        <f>SUM(P119:P119)</f>
        <v>151173</v>
      </c>
      <c r="Q120" s="468">
        <f>P120-приказ!P63</f>
        <v>0</v>
      </c>
    </row>
    <row r="121" spans="1:17" ht="30" x14ac:dyDescent="0.25">
      <c r="A121" s="559">
        <v>3</v>
      </c>
      <c r="B121" s="532" t="s">
        <v>82</v>
      </c>
      <c r="C121" s="534" t="s">
        <v>35</v>
      </c>
      <c r="D121" s="402" t="s">
        <v>154</v>
      </c>
      <c r="E121" s="520"/>
      <c r="F121" s="357"/>
      <c r="G121" s="360"/>
      <c r="H121" s="357"/>
      <c r="I121" s="380">
        <v>1</v>
      </c>
      <c r="J121" s="357">
        <v>2610000</v>
      </c>
      <c r="K121" s="311"/>
      <c r="L121" s="310"/>
      <c r="M121" s="311"/>
      <c r="N121" s="310"/>
      <c r="O121" s="380">
        <f>G121+I121+K121+M121</f>
        <v>1</v>
      </c>
      <c r="P121" s="215">
        <f>H121+J121+L121+N121</f>
        <v>2610000</v>
      </c>
      <c r="Q121" s="468"/>
    </row>
    <row r="122" spans="1:17" ht="15.75" x14ac:dyDescent="0.25">
      <c r="A122" s="559"/>
      <c r="B122" s="533"/>
      <c r="C122" s="534"/>
      <c r="D122" s="42" t="s">
        <v>27</v>
      </c>
      <c r="E122" s="311">
        <f t="shared" ref="E122:J122" si="40">SUM(E121:E121)</f>
        <v>0</v>
      </c>
      <c r="F122" s="310">
        <f t="shared" si="40"/>
        <v>0</v>
      </c>
      <c r="G122" s="311">
        <f t="shared" si="40"/>
        <v>0</v>
      </c>
      <c r="H122" s="310">
        <f t="shared" si="40"/>
        <v>0</v>
      </c>
      <c r="I122" s="311">
        <f t="shared" si="40"/>
        <v>1</v>
      </c>
      <c r="J122" s="310">
        <f t="shared" si="40"/>
        <v>2610000</v>
      </c>
      <c r="K122" s="311"/>
      <c r="L122" s="310"/>
      <c r="M122" s="311"/>
      <c r="N122" s="310"/>
      <c r="O122" s="311">
        <f>SUM(O121:O121)</f>
        <v>1</v>
      </c>
      <c r="P122" s="310">
        <f>SUM(P121:P121)</f>
        <v>2610000</v>
      </c>
      <c r="Q122" s="468"/>
    </row>
    <row r="123" spans="1:17" ht="21" customHeight="1" x14ac:dyDescent="0.25">
      <c r="A123" s="559">
        <v>4</v>
      </c>
      <c r="B123" s="532" t="s">
        <v>155</v>
      </c>
      <c r="C123" s="534" t="s">
        <v>35</v>
      </c>
      <c r="D123" s="402" t="s">
        <v>247</v>
      </c>
      <c r="E123" s="520"/>
      <c r="F123" s="357"/>
      <c r="G123" s="360"/>
      <c r="H123" s="357"/>
      <c r="I123" s="380">
        <v>1</v>
      </c>
      <c r="J123" s="357">
        <v>320000</v>
      </c>
      <c r="K123" s="311"/>
      <c r="L123" s="310"/>
      <c r="M123" s="311"/>
      <c r="N123" s="310"/>
      <c r="O123" s="380">
        <f>G123+I123+K123+M123</f>
        <v>1</v>
      </c>
      <c r="P123" s="215">
        <f>H123+J123+L123+N123</f>
        <v>320000</v>
      </c>
      <c r="Q123" s="468"/>
    </row>
    <row r="124" spans="1:17" ht="21" customHeight="1" x14ac:dyDescent="0.25">
      <c r="A124" s="559"/>
      <c r="B124" s="533"/>
      <c r="C124" s="534"/>
      <c r="D124" s="42" t="s">
        <v>27</v>
      </c>
      <c r="E124" s="311">
        <f t="shared" ref="E124:J124" si="41">SUM(E123:E123)</f>
        <v>0</v>
      </c>
      <c r="F124" s="310">
        <f t="shared" si="41"/>
        <v>0</v>
      </c>
      <c r="G124" s="311">
        <f t="shared" si="41"/>
        <v>0</v>
      </c>
      <c r="H124" s="310">
        <f t="shared" si="41"/>
        <v>0</v>
      </c>
      <c r="I124" s="311">
        <f t="shared" si="41"/>
        <v>1</v>
      </c>
      <c r="J124" s="310">
        <f t="shared" si="41"/>
        <v>320000</v>
      </c>
      <c r="K124" s="311"/>
      <c r="L124" s="310"/>
      <c r="M124" s="311"/>
      <c r="N124" s="310"/>
      <c r="O124" s="311">
        <f>SUM(O123:O123)</f>
        <v>1</v>
      </c>
      <c r="P124" s="310">
        <f>SUM(P123:P123)</f>
        <v>320000</v>
      </c>
      <c r="Q124" s="468"/>
    </row>
    <row r="125" spans="1:17" ht="30" x14ac:dyDescent="0.25">
      <c r="A125" s="559">
        <v>5</v>
      </c>
      <c r="B125" s="532" t="s">
        <v>157</v>
      </c>
      <c r="C125" s="534" t="s">
        <v>35</v>
      </c>
      <c r="D125" s="402" t="s">
        <v>158</v>
      </c>
      <c r="E125" s="520"/>
      <c r="F125" s="357"/>
      <c r="G125" s="360"/>
      <c r="H125" s="357"/>
      <c r="I125" s="380">
        <v>1</v>
      </c>
      <c r="J125" s="357">
        <v>506000</v>
      </c>
      <c r="K125" s="311"/>
      <c r="L125" s="310"/>
      <c r="M125" s="311"/>
      <c r="N125" s="310"/>
      <c r="O125" s="380">
        <f>G125+I125+K125+M125</f>
        <v>1</v>
      </c>
      <c r="P125" s="215">
        <f>H125+J125+L125+N125</f>
        <v>506000</v>
      </c>
      <c r="Q125" s="468"/>
    </row>
    <row r="126" spans="1:17" ht="15.75" x14ac:dyDescent="0.25">
      <c r="A126" s="559"/>
      <c r="B126" s="533"/>
      <c r="C126" s="534"/>
      <c r="D126" s="42" t="s">
        <v>27</v>
      </c>
      <c r="E126" s="311">
        <f t="shared" ref="E126:J126" si="42">SUM(E125:E125)</f>
        <v>0</v>
      </c>
      <c r="F126" s="310">
        <f t="shared" si="42"/>
        <v>0</v>
      </c>
      <c r="G126" s="311">
        <f t="shared" si="42"/>
        <v>0</v>
      </c>
      <c r="H126" s="310">
        <f t="shared" si="42"/>
        <v>0</v>
      </c>
      <c r="I126" s="311">
        <f t="shared" si="42"/>
        <v>1</v>
      </c>
      <c r="J126" s="310">
        <f t="shared" si="42"/>
        <v>506000</v>
      </c>
      <c r="K126" s="311"/>
      <c r="L126" s="310"/>
      <c r="M126" s="311"/>
      <c r="N126" s="310"/>
      <c r="O126" s="311">
        <f>SUM(O125:O125)</f>
        <v>1</v>
      </c>
      <c r="P126" s="310">
        <f>SUM(P125:P125)</f>
        <v>506000</v>
      </c>
      <c r="Q126" s="468"/>
    </row>
    <row r="127" spans="1:17" ht="30" x14ac:dyDescent="0.25">
      <c r="A127" s="559">
        <v>6</v>
      </c>
      <c r="B127" s="532" t="s">
        <v>14</v>
      </c>
      <c r="C127" s="534" t="s">
        <v>35</v>
      </c>
      <c r="D127" s="402" t="s">
        <v>246</v>
      </c>
      <c r="E127" s="520"/>
      <c r="F127" s="357"/>
      <c r="G127" s="360"/>
      <c r="H127" s="357"/>
      <c r="I127" s="380">
        <v>1</v>
      </c>
      <c r="J127" s="357">
        <v>1177700</v>
      </c>
      <c r="K127" s="311"/>
      <c r="L127" s="310"/>
      <c r="M127" s="311"/>
      <c r="N127" s="310"/>
      <c r="O127" s="380">
        <f>G127+I127+K127+M127</f>
        <v>1</v>
      </c>
      <c r="P127" s="215">
        <f>H127+J127+L127+N127</f>
        <v>1177700</v>
      </c>
      <c r="Q127" s="468"/>
    </row>
    <row r="128" spans="1:17" ht="15.75" x14ac:dyDescent="0.25">
      <c r="A128" s="559"/>
      <c r="B128" s="533"/>
      <c r="C128" s="534"/>
      <c r="D128" s="42" t="s">
        <v>27</v>
      </c>
      <c r="E128" s="311">
        <f t="shared" ref="E128:J128" si="43">SUM(E127:E127)</f>
        <v>0</v>
      </c>
      <c r="F128" s="310">
        <f t="shared" si="43"/>
        <v>0</v>
      </c>
      <c r="G128" s="311">
        <f t="shared" si="43"/>
        <v>0</v>
      </c>
      <c r="H128" s="310">
        <f t="shared" si="43"/>
        <v>0</v>
      </c>
      <c r="I128" s="311">
        <f t="shared" si="43"/>
        <v>1</v>
      </c>
      <c r="J128" s="310">
        <f t="shared" si="43"/>
        <v>1177700</v>
      </c>
      <c r="K128" s="311"/>
      <c r="L128" s="310"/>
      <c r="M128" s="311"/>
      <c r="N128" s="310"/>
      <c r="O128" s="311">
        <f>SUM(O127:O127)</f>
        <v>1</v>
      </c>
      <c r="P128" s="310">
        <f>SUM(P127:P127)</f>
        <v>1177700</v>
      </c>
      <c r="Q128" s="468"/>
    </row>
    <row r="129" spans="1:17" ht="15.75" x14ac:dyDescent="0.25">
      <c r="A129" s="100"/>
      <c r="B129" s="568" t="s">
        <v>36</v>
      </c>
      <c r="C129" s="569"/>
      <c r="D129" s="570"/>
      <c r="E129" s="311">
        <f>E118+E120+E122+E124+E126+E128</f>
        <v>1</v>
      </c>
      <c r="F129" s="310">
        <f>F118+F120+F122+F124+F126+F128</f>
        <v>439718.24</v>
      </c>
      <c r="G129" s="311">
        <f>G118+G120</f>
        <v>2</v>
      </c>
      <c r="H129" s="310">
        <f>H118+H120</f>
        <v>2087840</v>
      </c>
      <c r="I129" s="311">
        <f>I118+I120+I122+I124+I126+I128</f>
        <v>5</v>
      </c>
      <c r="J129" s="310">
        <f>J118+J120+J122+J124+J126+J128</f>
        <v>5564025.666666666</v>
      </c>
      <c r="K129" s="311">
        <f t="shared" ref="K129:N129" si="44">K118+K120</f>
        <v>0</v>
      </c>
      <c r="L129" s="310">
        <f t="shared" si="44"/>
        <v>0</v>
      </c>
      <c r="M129" s="311">
        <f t="shared" si="44"/>
        <v>0</v>
      </c>
      <c r="N129" s="310">
        <f t="shared" si="44"/>
        <v>0</v>
      </c>
      <c r="O129" s="311">
        <f>O118+O120+O122+O124+O126+O128</f>
        <v>8</v>
      </c>
      <c r="P129" s="310">
        <f>P118+P120+P122+P124+P126+P128</f>
        <v>8091583.9066666663</v>
      </c>
      <c r="Q129" s="468">
        <f>P129-H129-F129</f>
        <v>5564025.666666666</v>
      </c>
    </row>
    <row r="130" spans="1:17" ht="15.75" x14ac:dyDescent="0.25">
      <c r="A130" s="472"/>
      <c r="B130" s="571"/>
      <c r="C130" s="572"/>
      <c r="D130" s="573"/>
      <c r="E130" s="444"/>
      <c r="F130" s="444"/>
      <c r="G130" s="311"/>
      <c r="H130" s="310"/>
      <c r="I130" s="311"/>
      <c r="J130" s="310"/>
      <c r="K130" s="311"/>
      <c r="L130" s="310"/>
      <c r="M130" s="311"/>
      <c r="N130" s="310"/>
      <c r="O130" s="311"/>
      <c r="P130" s="310"/>
      <c r="Q130" s="468">
        <f>P130-приказ!P65</f>
        <v>0</v>
      </c>
    </row>
    <row r="131" spans="1:17" ht="15.75" x14ac:dyDescent="0.25">
      <c r="A131" s="474"/>
      <c r="B131" s="565" t="s">
        <v>37</v>
      </c>
      <c r="C131" s="566"/>
      <c r="D131" s="567"/>
      <c r="E131" s="445"/>
      <c r="F131" s="310">
        <f>F112+F129+F78</f>
        <v>683629.74</v>
      </c>
      <c r="G131" s="381"/>
      <c r="H131" s="310">
        <f>H112+H129+H78</f>
        <v>28333327.5</v>
      </c>
      <c r="I131" s="381"/>
      <c r="J131" s="310">
        <f>J112+J129+J78</f>
        <v>13328259.666666666</v>
      </c>
      <c r="K131" s="381"/>
      <c r="L131" s="310">
        <f>L112+L129+L78</f>
        <v>0</v>
      </c>
      <c r="M131" s="381"/>
      <c r="N131" s="310">
        <f>N112+N129+N78</f>
        <v>0</v>
      </c>
      <c r="O131" s="381"/>
      <c r="P131" s="310">
        <f>P112+P129+P78</f>
        <v>42345216.906666666</v>
      </c>
      <c r="Q131" s="468">
        <f>P131-H131-F131</f>
        <v>13328259.666666666</v>
      </c>
    </row>
    <row r="132" spans="1:17" x14ac:dyDescent="0.25">
      <c r="H132" s="475"/>
      <c r="P132" s="476">
        <v>29016957.239999998</v>
      </c>
      <c r="Q132" s="468">
        <f>P132-приказ!P67</f>
        <v>0</v>
      </c>
    </row>
    <row r="133" spans="1:17" x14ac:dyDescent="0.25">
      <c r="H133" s="475"/>
      <c r="J133" s="477">
        <v>13340062.879999995</v>
      </c>
      <c r="N133" s="463"/>
      <c r="O133" s="462" t="s">
        <v>251</v>
      </c>
      <c r="P133" s="476">
        <f>P132-P131</f>
        <v>-13328259.666666668</v>
      </c>
      <c r="Q133" s="468"/>
    </row>
    <row r="134" spans="1:17" x14ac:dyDescent="0.25">
      <c r="D134" s="478"/>
      <c r="E134" s="478"/>
      <c r="F134" s="478"/>
      <c r="H134" s="475"/>
      <c r="J134" s="463">
        <f>J133-J131</f>
        <v>11803.213333329186</v>
      </c>
      <c r="N134" s="463"/>
      <c r="O134" s="524" t="s">
        <v>286</v>
      </c>
    </row>
    <row r="135" spans="1:17" x14ac:dyDescent="0.25">
      <c r="D135" s="478"/>
      <c r="E135" s="478"/>
      <c r="F135" s="478"/>
      <c r="H135" s="475"/>
      <c r="J135" s="462" t="s">
        <v>139</v>
      </c>
      <c r="L135" s="463"/>
      <c r="N135" s="481"/>
    </row>
    <row r="136" spans="1:17" x14ac:dyDescent="0.25">
      <c r="D136" s="478"/>
      <c r="E136" s="478"/>
      <c r="F136" s="478"/>
      <c r="H136" s="475"/>
      <c r="L136" s="463"/>
    </row>
    <row r="137" spans="1:17" x14ac:dyDescent="0.25">
      <c r="D137" s="478"/>
      <c r="E137" s="478"/>
      <c r="F137" s="478"/>
      <c r="G137" s="482"/>
      <c r="H137" s="475"/>
      <c r="L137" s="463"/>
      <c r="N137" s="463"/>
      <c r="P137" s="480">
        <v>42357020.119999997</v>
      </c>
    </row>
    <row r="138" spans="1:17" x14ac:dyDescent="0.25">
      <c r="D138" s="478"/>
      <c r="E138" s="478"/>
      <c r="F138" s="478"/>
      <c r="H138" s="475"/>
      <c r="L138" s="477"/>
      <c r="P138" s="480">
        <f>P137-P131</f>
        <v>11803.213333331048</v>
      </c>
    </row>
    <row r="139" spans="1:17" x14ac:dyDescent="0.25">
      <c r="E139" s="461"/>
      <c r="F139" s="461"/>
      <c r="L139" s="463"/>
    </row>
    <row r="140" spans="1:17" x14ac:dyDescent="0.25">
      <c r="P140" s="480">
        <f>P5+P6+P7+P8+P9+P10+P11+P13+P12+P14+P15+P16+P17+P18+P19+P20+P21+P22+P23+P25+P26+P27+P28+P29+P30+P31+P32+P33+P34+P35+P36+P37+P38+P39+P40+P42+P43+P44+P45+P46+P47+P48+P49+P50+P51+P52+P53+P55+P57+P58+P59+P60+P61+P62+P63+P64+P65+P67+P69+P70+P71+P72+P73+P74+P75+P76+P81+P83+P85+P86+P88+P90+P91+P92+P94+P96+P97+P99+P100+P102+P104+P106+P108+P110+P115+P116+P117+P119+P121+P123+P125+P127</f>
        <v>42345216.906666666</v>
      </c>
    </row>
  </sheetData>
  <mergeCells count="74">
    <mergeCell ref="A110:A111"/>
    <mergeCell ref="B110:B111"/>
    <mergeCell ref="C110:C111"/>
    <mergeCell ref="A121:A122"/>
    <mergeCell ref="B121:B122"/>
    <mergeCell ref="C121:C122"/>
    <mergeCell ref="A127:A128"/>
    <mergeCell ref="B127:B128"/>
    <mergeCell ref="C127:C128"/>
    <mergeCell ref="A123:A124"/>
    <mergeCell ref="B123:B124"/>
    <mergeCell ref="C123:C124"/>
    <mergeCell ref="A125:A126"/>
    <mergeCell ref="B125:B126"/>
    <mergeCell ref="C125:C126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B131:D131"/>
    <mergeCell ref="A104:A105"/>
    <mergeCell ref="B104:B105"/>
    <mergeCell ref="C104:C105"/>
    <mergeCell ref="B112:D112"/>
    <mergeCell ref="A115:A118"/>
    <mergeCell ref="B115:B118"/>
    <mergeCell ref="C115:C118"/>
    <mergeCell ref="A119:A120"/>
    <mergeCell ref="B119:B120"/>
    <mergeCell ref="C119:C120"/>
    <mergeCell ref="B129:D129"/>
    <mergeCell ref="B130:D130"/>
    <mergeCell ref="A96:A98"/>
    <mergeCell ref="B96:B98"/>
    <mergeCell ref="C96:C98"/>
    <mergeCell ref="A99:A101"/>
    <mergeCell ref="B99:B101"/>
    <mergeCell ref="C99:C101"/>
    <mergeCell ref="A90:A93"/>
    <mergeCell ref="B90:B93"/>
    <mergeCell ref="C90:C93"/>
    <mergeCell ref="A94:A95"/>
    <mergeCell ref="B94:B95"/>
    <mergeCell ref="C94:C95"/>
    <mergeCell ref="A85:A87"/>
    <mergeCell ref="B85:B87"/>
    <mergeCell ref="C85:C87"/>
    <mergeCell ref="A88:A89"/>
    <mergeCell ref="B88:B89"/>
    <mergeCell ref="C88:C89"/>
    <mergeCell ref="B78:D78"/>
    <mergeCell ref="A81:A82"/>
    <mergeCell ref="B81:B82"/>
    <mergeCell ref="C81:C82"/>
    <mergeCell ref="A83:A84"/>
    <mergeCell ref="B83:B84"/>
    <mergeCell ref="C83:C84"/>
    <mergeCell ref="B42:B53"/>
    <mergeCell ref="B56:D56"/>
    <mergeCell ref="B57:B65"/>
    <mergeCell ref="B66:D66"/>
    <mergeCell ref="B69:B76"/>
    <mergeCell ref="B54:D54"/>
    <mergeCell ref="B41:D41"/>
    <mergeCell ref="O1:P1"/>
    <mergeCell ref="B2:P2"/>
    <mergeCell ref="B24:D24"/>
    <mergeCell ref="B5:B23"/>
    <mergeCell ref="B25:B40"/>
  </mergeCells>
  <printOptions horizontalCentered="1"/>
  <pageMargins left="0.43307086614173229" right="0.23622047244094491" top="0.35433070866141736" bottom="0.15748031496062992" header="0" footer="0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39"/>
  <sheetViews>
    <sheetView topLeftCell="A80" zoomScale="90" zoomScaleNormal="90" workbookViewId="0">
      <selection activeCell="D122" sqref="D122"/>
    </sheetView>
  </sheetViews>
  <sheetFormatPr defaultRowHeight="15" x14ac:dyDescent="0.25"/>
  <cols>
    <col min="1" max="1" width="5.140625" style="459" customWidth="1"/>
    <col min="2" max="2" width="26.28515625" style="460" customWidth="1"/>
    <col min="3" max="3" width="23" style="461" hidden="1" customWidth="1"/>
    <col min="4" max="4" width="63.140625" style="461" customWidth="1"/>
    <col min="5" max="5" width="10.42578125" style="459" hidden="1" customWidth="1"/>
    <col min="6" max="6" width="17.85546875" style="459" hidden="1" customWidth="1"/>
    <col min="7" max="7" width="11.85546875" style="462" hidden="1" customWidth="1"/>
    <col min="8" max="8" width="19.85546875" style="463" hidden="1" customWidth="1"/>
    <col min="9" max="9" width="10.28515625" style="462" customWidth="1"/>
    <col min="10" max="10" width="17.85546875" style="462" customWidth="1"/>
    <col min="11" max="11" width="10.85546875" style="462" hidden="1" customWidth="1"/>
    <col min="12" max="12" width="17.5703125" style="462" hidden="1" customWidth="1"/>
    <col min="13" max="13" width="11.42578125" style="462" hidden="1" customWidth="1"/>
    <col min="14" max="14" width="19.5703125" style="462" hidden="1" customWidth="1"/>
    <col min="15" max="15" width="12.140625" style="462" customWidth="1"/>
    <col min="16" max="16" width="19.42578125" style="480" customWidth="1"/>
    <col min="17" max="17" width="15.140625" style="459" customWidth="1"/>
    <col min="18" max="18" width="17.42578125" style="459" customWidth="1"/>
    <col min="19" max="16384" width="9.140625" style="459"/>
  </cols>
  <sheetData>
    <row r="1" spans="1:17" ht="49.5" customHeight="1" x14ac:dyDescent="0.25">
      <c r="O1" s="584" t="s">
        <v>282</v>
      </c>
      <c r="P1" s="585"/>
    </row>
    <row r="2" spans="1:17" ht="15.75" x14ac:dyDescent="0.25">
      <c r="B2" s="586" t="s">
        <v>81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</row>
    <row r="3" spans="1:17" ht="21.75" customHeight="1" x14ac:dyDescent="0.25">
      <c r="B3" s="15" t="s">
        <v>248</v>
      </c>
      <c r="C3" s="464"/>
      <c r="D3" s="464"/>
      <c r="E3" s="465"/>
      <c r="F3" s="465"/>
      <c r="G3" s="466"/>
      <c r="H3" s="467"/>
      <c r="I3" s="466"/>
      <c r="J3" s="466"/>
      <c r="K3" s="466"/>
      <c r="L3" s="466"/>
      <c r="M3" s="466"/>
      <c r="N3" s="466"/>
      <c r="O3" s="466"/>
      <c r="P3" s="206"/>
    </row>
    <row r="4" spans="1:17" ht="71.25" x14ac:dyDescent="0.25">
      <c r="A4" s="20" t="s">
        <v>18</v>
      </c>
      <c r="B4" s="20" t="s">
        <v>1</v>
      </c>
      <c r="C4" s="140" t="s">
        <v>2</v>
      </c>
      <c r="D4" s="140" t="s">
        <v>3</v>
      </c>
      <c r="E4" s="21" t="s">
        <v>284</v>
      </c>
      <c r="F4" s="21" t="s">
        <v>285</v>
      </c>
      <c r="G4" s="11" t="s">
        <v>4</v>
      </c>
      <c r="H4" s="210" t="s">
        <v>5</v>
      </c>
      <c r="I4" s="11" t="s">
        <v>6</v>
      </c>
      <c r="J4" s="12" t="s">
        <v>7</v>
      </c>
      <c r="K4" s="11" t="s">
        <v>8</v>
      </c>
      <c r="L4" s="11" t="s">
        <v>9</v>
      </c>
      <c r="M4" s="11" t="s">
        <v>10</v>
      </c>
      <c r="N4" s="12" t="s">
        <v>11</v>
      </c>
      <c r="O4" s="11" t="s">
        <v>141</v>
      </c>
      <c r="P4" s="207" t="s">
        <v>140</v>
      </c>
    </row>
    <row r="5" spans="1:17" ht="60" hidden="1" x14ac:dyDescent="0.25">
      <c r="A5" s="413">
        <v>1</v>
      </c>
      <c r="B5" s="542" t="s">
        <v>94</v>
      </c>
      <c r="C5" s="145" t="s">
        <v>95</v>
      </c>
      <c r="D5" s="145" t="s">
        <v>123</v>
      </c>
      <c r="E5" s="420"/>
      <c r="F5" s="420"/>
      <c r="G5" s="421">
        <v>1</v>
      </c>
      <c r="H5" s="422">
        <v>7000</v>
      </c>
      <c r="I5" s="483"/>
      <c r="J5" s="483"/>
      <c r="K5" s="483"/>
      <c r="L5" s="483"/>
      <c r="M5" s="483"/>
      <c r="N5" s="483"/>
      <c r="O5" s="380">
        <f t="shared" ref="O5:P11" si="0">G5+I5+K5+M5</f>
        <v>1</v>
      </c>
      <c r="P5" s="215">
        <f t="shared" si="0"/>
        <v>7000</v>
      </c>
      <c r="Q5" s="468"/>
    </row>
    <row r="6" spans="1:17" ht="60" hidden="1" x14ac:dyDescent="0.25">
      <c r="A6" s="413">
        <v>2</v>
      </c>
      <c r="B6" s="536"/>
      <c r="C6" s="145" t="s">
        <v>95</v>
      </c>
      <c r="D6" s="145" t="s">
        <v>123</v>
      </c>
      <c r="E6" s="423"/>
      <c r="F6" s="423"/>
      <c r="G6" s="421">
        <v>1</v>
      </c>
      <c r="H6" s="422">
        <v>7000</v>
      </c>
      <c r="I6" s="421"/>
      <c r="J6" s="424"/>
      <c r="K6" s="483"/>
      <c r="L6" s="483"/>
      <c r="M6" s="483"/>
      <c r="N6" s="483"/>
      <c r="O6" s="380">
        <f t="shared" si="0"/>
        <v>1</v>
      </c>
      <c r="P6" s="215">
        <f t="shared" si="0"/>
        <v>7000</v>
      </c>
      <c r="Q6" s="468"/>
    </row>
    <row r="7" spans="1:17" ht="60" hidden="1" x14ac:dyDescent="0.25">
      <c r="A7" s="413">
        <v>3</v>
      </c>
      <c r="B7" s="536"/>
      <c r="C7" s="145" t="s">
        <v>96</v>
      </c>
      <c r="D7" s="145" t="s">
        <v>124</v>
      </c>
      <c r="E7" s="423"/>
      <c r="F7" s="423"/>
      <c r="G7" s="421">
        <v>1</v>
      </c>
      <c r="H7" s="422">
        <v>10000</v>
      </c>
      <c r="I7" s="421"/>
      <c r="J7" s="424"/>
      <c r="K7" s="483"/>
      <c r="L7" s="483"/>
      <c r="M7" s="421"/>
      <c r="N7" s="424"/>
      <c r="O7" s="380">
        <f t="shared" si="0"/>
        <v>1</v>
      </c>
      <c r="P7" s="215">
        <f t="shared" si="0"/>
        <v>10000</v>
      </c>
      <c r="Q7" s="468"/>
    </row>
    <row r="8" spans="1:17" ht="45" hidden="1" x14ac:dyDescent="0.25">
      <c r="A8" s="413">
        <v>4</v>
      </c>
      <c r="B8" s="536"/>
      <c r="C8" s="145" t="s">
        <v>98</v>
      </c>
      <c r="D8" s="145" t="s">
        <v>128</v>
      </c>
      <c r="E8" s="423"/>
      <c r="F8" s="423"/>
      <c r="G8" s="421">
        <v>1</v>
      </c>
      <c r="H8" s="422">
        <v>7500</v>
      </c>
      <c r="I8" s="421"/>
      <c r="J8" s="424"/>
      <c r="K8" s="483"/>
      <c r="L8" s="483"/>
      <c r="M8" s="421"/>
      <c r="N8" s="424"/>
      <c r="O8" s="380">
        <f t="shared" si="0"/>
        <v>1</v>
      </c>
      <c r="P8" s="215">
        <f t="shared" si="0"/>
        <v>7500</v>
      </c>
      <c r="Q8" s="468"/>
    </row>
    <row r="9" spans="1:17" ht="45" hidden="1" x14ac:dyDescent="0.25">
      <c r="A9" s="413">
        <v>5</v>
      </c>
      <c r="B9" s="536"/>
      <c r="C9" s="145" t="s">
        <v>98</v>
      </c>
      <c r="D9" s="145" t="s">
        <v>128</v>
      </c>
      <c r="E9" s="423"/>
      <c r="F9" s="423"/>
      <c r="G9" s="421">
        <v>1</v>
      </c>
      <c r="H9" s="422">
        <v>7500</v>
      </c>
      <c r="I9" s="421"/>
      <c r="J9" s="424"/>
      <c r="K9" s="483"/>
      <c r="L9" s="483"/>
      <c r="M9" s="421"/>
      <c r="N9" s="424"/>
      <c r="O9" s="380">
        <f t="shared" si="0"/>
        <v>1</v>
      </c>
      <c r="P9" s="215">
        <f t="shared" si="0"/>
        <v>7500</v>
      </c>
      <c r="Q9" s="468"/>
    </row>
    <row r="10" spans="1:17" ht="60" hidden="1" x14ac:dyDescent="0.25">
      <c r="A10" s="413">
        <v>6</v>
      </c>
      <c r="B10" s="536"/>
      <c r="C10" s="145" t="s">
        <v>100</v>
      </c>
      <c r="D10" s="145" t="s">
        <v>128</v>
      </c>
      <c r="E10" s="423"/>
      <c r="F10" s="423"/>
      <c r="G10" s="421">
        <v>1</v>
      </c>
      <c r="H10" s="422">
        <v>7500</v>
      </c>
      <c r="I10" s="421"/>
      <c r="J10" s="424"/>
      <c r="K10" s="483"/>
      <c r="L10" s="483"/>
      <c r="M10" s="421"/>
      <c r="N10" s="424"/>
      <c r="O10" s="380">
        <f t="shared" si="0"/>
        <v>1</v>
      </c>
      <c r="P10" s="215">
        <f t="shared" si="0"/>
        <v>7500</v>
      </c>
      <c r="Q10" s="468"/>
    </row>
    <row r="11" spans="1:17" ht="60" hidden="1" x14ac:dyDescent="0.25">
      <c r="A11" s="413">
        <v>7</v>
      </c>
      <c r="B11" s="536"/>
      <c r="C11" s="145" t="s">
        <v>98</v>
      </c>
      <c r="D11" s="145" t="s">
        <v>130</v>
      </c>
      <c r="E11" s="423"/>
      <c r="F11" s="423"/>
      <c r="G11" s="421">
        <v>1</v>
      </c>
      <c r="H11" s="422">
        <v>7500</v>
      </c>
      <c r="I11" s="421"/>
      <c r="J11" s="424"/>
      <c r="K11" s="483"/>
      <c r="L11" s="483"/>
      <c r="M11" s="421"/>
      <c r="N11" s="424"/>
      <c r="O11" s="380">
        <f t="shared" si="0"/>
        <v>1</v>
      </c>
      <c r="P11" s="215">
        <f t="shared" si="0"/>
        <v>7500</v>
      </c>
      <c r="Q11" s="468"/>
    </row>
    <row r="12" spans="1:17" ht="45" hidden="1" x14ac:dyDescent="0.25">
      <c r="A12" s="413">
        <v>8</v>
      </c>
      <c r="B12" s="536"/>
      <c r="C12" s="145" t="s">
        <v>98</v>
      </c>
      <c r="D12" s="59" t="s">
        <v>151</v>
      </c>
      <c r="E12" s="425">
        <v>1</v>
      </c>
      <c r="F12" s="426">
        <v>7500</v>
      </c>
      <c r="G12" s="421"/>
      <c r="H12" s="422"/>
      <c r="I12" s="421"/>
      <c r="J12" s="424"/>
      <c r="K12" s="484"/>
      <c r="L12" s="483"/>
      <c r="M12" s="421"/>
      <c r="N12" s="424"/>
      <c r="O12" s="427">
        <f>G12+I12+K12+M12+E12</f>
        <v>1</v>
      </c>
      <c r="P12" s="215">
        <f>H12+J12+L12+N12+F12</f>
        <v>7500</v>
      </c>
      <c r="Q12" s="468"/>
    </row>
    <row r="13" spans="1:17" ht="15.75" hidden="1" x14ac:dyDescent="0.25">
      <c r="A13" s="413">
        <v>9</v>
      </c>
      <c r="B13" s="536"/>
      <c r="C13" s="145" t="s">
        <v>150</v>
      </c>
      <c r="D13" s="145" t="s">
        <v>146</v>
      </c>
      <c r="E13" s="425">
        <v>3</v>
      </c>
      <c r="F13" s="426">
        <v>15000</v>
      </c>
      <c r="G13" s="421"/>
      <c r="H13" s="422"/>
      <c r="I13" s="421"/>
      <c r="J13" s="424"/>
      <c r="K13" s="484"/>
      <c r="L13" s="483"/>
      <c r="M13" s="421"/>
      <c r="N13" s="424"/>
      <c r="O13" s="427">
        <f t="shared" ref="O13:P23" si="1">G13+I13+K13+M13+E13</f>
        <v>3</v>
      </c>
      <c r="P13" s="215">
        <f t="shared" si="1"/>
        <v>15000</v>
      </c>
      <c r="Q13" s="468"/>
    </row>
    <row r="14" spans="1:17" ht="45" hidden="1" x14ac:dyDescent="0.25">
      <c r="A14" s="413">
        <v>10</v>
      </c>
      <c r="B14" s="536"/>
      <c r="C14" s="145" t="s">
        <v>98</v>
      </c>
      <c r="D14" s="145" t="s">
        <v>147</v>
      </c>
      <c r="E14" s="425">
        <v>1</v>
      </c>
      <c r="F14" s="426">
        <v>8750</v>
      </c>
      <c r="G14" s="421"/>
      <c r="H14" s="422"/>
      <c r="I14" s="421"/>
      <c r="J14" s="424"/>
      <c r="K14" s="484"/>
      <c r="L14" s="483"/>
      <c r="M14" s="421"/>
      <c r="N14" s="424"/>
      <c r="O14" s="427">
        <f t="shared" si="1"/>
        <v>1</v>
      </c>
      <c r="P14" s="215">
        <f t="shared" si="1"/>
        <v>8750</v>
      </c>
      <c r="Q14" s="468"/>
    </row>
    <row r="15" spans="1:17" ht="75" hidden="1" x14ac:dyDescent="0.25">
      <c r="A15" s="413">
        <v>11</v>
      </c>
      <c r="B15" s="536"/>
      <c r="C15" s="145" t="s">
        <v>179</v>
      </c>
      <c r="D15" s="145" t="s">
        <v>180</v>
      </c>
      <c r="E15" s="425"/>
      <c r="F15" s="426"/>
      <c r="G15" s="421"/>
      <c r="H15" s="422"/>
      <c r="I15" s="348">
        <v>1</v>
      </c>
      <c r="J15" s="350">
        <v>7500</v>
      </c>
      <c r="K15" s="484"/>
      <c r="L15" s="483"/>
      <c r="M15" s="421"/>
      <c r="N15" s="424"/>
      <c r="O15" s="427">
        <f t="shared" si="1"/>
        <v>1</v>
      </c>
      <c r="P15" s="215">
        <f t="shared" si="1"/>
        <v>7500</v>
      </c>
      <c r="Q15" s="468"/>
    </row>
    <row r="16" spans="1:17" ht="75" hidden="1" x14ac:dyDescent="0.25">
      <c r="A16" s="413">
        <v>12</v>
      </c>
      <c r="B16" s="536"/>
      <c r="C16" s="145" t="s">
        <v>179</v>
      </c>
      <c r="D16" s="145" t="s">
        <v>181</v>
      </c>
      <c r="E16" s="425"/>
      <c r="F16" s="426"/>
      <c r="G16" s="421"/>
      <c r="H16" s="422"/>
      <c r="I16" s="348">
        <v>1</v>
      </c>
      <c r="J16" s="350">
        <v>7500</v>
      </c>
      <c r="K16" s="484"/>
      <c r="L16" s="483"/>
      <c r="M16" s="421"/>
      <c r="N16" s="424"/>
      <c r="O16" s="427">
        <f t="shared" si="1"/>
        <v>1</v>
      </c>
      <c r="P16" s="215">
        <f t="shared" si="1"/>
        <v>7500</v>
      </c>
      <c r="Q16" s="468"/>
    </row>
    <row r="17" spans="1:17" ht="90" hidden="1" x14ac:dyDescent="0.25">
      <c r="A17" s="413">
        <v>13</v>
      </c>
      <c r="B17" s="536"/>
      <c r="C17" s="145" t="s">
        <v>182</v>
      </c>
      <c r="D17" s="145" t="s">
        <v>183</v>
      </c>
      <c r="E17" s="425"/>
      <c r="F17" s="426"/>
      <c r="G17" s="421"/>
      <c r="H17" s="422"/>
      <c r="I17" s="348">
        <v>1</v>
      </c>
      <c r="J17" s="350">
        <v>5500</v>
      </c>
      <c r="K17" s="484"/>
      <c r="L17" s="483"/>
      <c r="M17" s="421"/>
      <c r="N17" s="424"/>
      <c r="O17" s="427">
        <f t="shared" si="1"/>
        <v>1</v>
      </c>
      <c r="P17" s="215">
        <f t="shared" si="1"/>
        <v>5500</v>
      </c>
      <c r="Q17" s="468"/>
    </row>
    <row r="18" spans="1:17" ht="90" hidden="1" x14ac:dyDescent="0.25">
      <c r="A18" s="413">
        <v>14</v>
      </c>
      <c r="B18" s="536"/>
      <c r="C18" s="145" t="s">
        <v>182</v>
      </c>
      <c r="D18" s="145" t="s">
        <v>184</v>
      </c>
      <c r="E18" s="425"/>
      <c r="F18" s="426"/>
      <c r="G18" s="421"/>
      <c r="H18" s="422"/>
      <c r="I18" s="348">
        <v>1</v>
      </c>
      <c r="J18" s="350">
        <v>5500</v>
      </c>
      <c r="K18" s="484"/>
      <c r="L18" s="483"/>
      <c r="M18" s="421"/>
      <c r="N18" s="424"/>
      <c r="O18" s="427">
        <f t="shared" si="1"/>
        <v>1</v>
      </c>
      <c r="P18" s="215">
        <f t="shared" si="1"/>
        <v>5500</v>
      </c>
      <c r="Q18" s="468"/>
    </row>
    <row r="19" spans="1:17" ht="60" hidden="1" x14ac:dyDescent="0.25">
      <c r="A19" s="413">
        <v>15</v>
      </c>
      <c r="B19" s="536"/>
      <c r="C19" s="145" t="s">
        <v>179</v>
      </c>
      <c r="D19" s="145" t="s">
        <v>185</v>
      </c>
      <c r="E19" s="425"/>
      <c r="F19" s="426"/>
      <c r="G19" s="421"/>
      <c r="H19" s="422"/>
      <c r="I19" s="348">
        <v>1</v>
      </c>
      <c r="J19" s="350">
        <v>5000</v>
      </c>
      <c r="K19" s="484"/>
      <c r="L19" s="483"/>
      <c r="M19" s="421"/>
      <c r="N19" s="424"/>
      <c r="O19" s="427">
        <f t="shared" si="1"/>
        <v>1</v>
      </c>
      <c r="P19" s="215">
        <f t="shared" si="1"/>
        <v>5000</v>
      </c>
      <c r="Q19" s="468"/>
    </row>
    <row r="20" spans="1:17" ht="60" hidden="1" x14ac:dyDescent="0.25">
      <c r="A20" s="413">
        <v>16</v>
      </c>
      <c r="B20" s="536"/>
      <c r="C20" s="145" t="s">
        <v>187</v>
      </c>
      <c r="D20" s="145" t="s">
        <v>188</v>
      </c>
      <c r="E20" s="425"/>
      <c r="F20" s="426"/>
      <c r="G20" s="421"/>
      <c r="H20" s="422"/>
      <c r="I20" s="348">
        <v>1</v>
      </c>
      <c r="J20" s="350">
        <v>5000</v>
      </c>
      <c r="K20" s="484"/>
      <c r="L20" s="483"/>
      <c r="M20" s="421"/>
      <c r="N20" s="424"/>
      <c r="O20" s="427">
        <f t="shared" si="1"/>
        <v>1</v>
      </c>
      <c r="P20" s="215">
        <f t="shared" si="1"/>
        <v>5000</v>
      </c>
      <c r="Q20" s="468"/>
    </row>
    <row r="21" spans="1:17" ht="90" hidden="1" x14ac:dyDescent="0.25">
      <c r="A21" s="413">
        <v>17</v>
      </c>
      <c r="B21" s="536"/>
      <c r="C21" s="145" t="s">
        <v>189</v>
      </c>
      <c r="D21" s="145" t="s">
        <v>190</v>
      </c>
      <c r="E21" s="425"/>
      <c r="F21" s="426"/>
      <c r="G21" s="421"/>
      <c r="H21" s="422"/>
      <c r="I21" s="348">
        <v>1</v>
      </c>
      <c r="J21" s="350">
        <v>8100</v>
      </c>
      <c r="K21" s="484"/>
      <c r="L21" s="483"/>
      <c r="M21" s="421"/>
      <c r="N21" s="424"/>
      <c r="O21" s="427">
        <f t="shared" si="1"/>
        <v>1</v>
      </c>
      <c r="P21" s="215">
        <f t="shared" si="1"/>
        <v>8100</v>
      </c>
      <c r="Q21" s="468"/>
    </row>
    <row r="22" spans="1:17" ht="90" hidden="1" x14ac:dyDescent="0.25">
      <c r="A22" s="413">
        <v>18</v>
      </c>
      <c r="B22" s="536"/>
      <c r="C22" s="145" t="s">
        <v>182</v>
      </c>
      <c r="D22" s="145" t="s">
        <v>191</v>
      </c>
      <c r="E22" s="425"/>
      <c r="F22" s="426"/>
      <c r="G22" s="421"/>
      <c r="H22" s="422"/>
      <c r="I22" s="348">
        <v>1</v>
      </c>
      <c r="J22" s="350">
        <v>8100</v>
      </c>
      <c r="K22" s="484"/>
      <c r="L22" s="483"/>
      <c r="M22" s="421"/>
      <c r="N22" s="424"/>
      <c r="O22" s="427">
        <f t="shared" si="1"/>
        <v>1</v>
      </c>
      <c r="P22" s="215">
        <f t="shared" si="1"/>
        <v>8100</v>
      </c>
      <c r="Q22" s="468"/>
    </row>
    <row r="23" spans="1:17" ht="75" hidden="1" x14ac:dyDescent="0.25">
      <c r="A23" s="413">
        <v>19</v>
      </c>
      <c r="B23" s="537"/>
      <c r="C23" s="145" t="s">
        <v>187</v>
      </c>
      <c r="D23" s="145" t="s">
        <v>192</v>
      </c>
      <c r="E23" s="425"/>
      <c r="F23" s="426"/>
      <c r="G23" s="421"/>
      <c r="H23" s="422"/>
      <c r="I23" s="348">
        <v>1</v>
      </c>
      <c r="J23" s="350">
        <v>50000</v>
      </c>
      <c r="K23" s="484"/>
      <c r="L23" s="483"/>
      <c r="M23" s="421"/>
      <c r="N23" s="424"/>
      <c r="O23" s="427">
        <f t="shared" si="1"/>
        <v>1</v>
      </c>
      <c r="P23" s="215">
        <f t="shared" si="1"/>
        <v>50000</v>
      </c>
      <c r="Q23" s="468"/>
    </row>
    <row r="24" spans="1:17" ht="15.75" x14ac:dyDescent="0.25">
      <c r="A24" s="413">
        <v>1</v>
      </c>
      <c r="B24" s="543" t="s">
        <v>101</v>
      </c>
      <c r="C24" s="543"/>
      <c r="D24" s="543"/>
      <c r="E24" s="193">
        <f>SUM(E12:E14)</f>
        <v>5</v>
      </c>
      <c r="F24" s="194">
        <f>SUM(F12:F14)</f>
        <v>31250</v>
      </c>
      <c r="G24" s="428">
        <f>SUM(G5:G11)</f>
        <v>7</v>
      </c>
      <c r="H24" s="212">
        <f>SUM(H5:H14)</f>
        <v>54000</v>
      </c>
      <c r="I24" s="485">
        <f>SUM(I6:I23)</f>
        <v>9</v>
      </c>
      <c r="J24" s="485">
        <f>SUM(J6:J23)</f>
        <v>102200</v>
      </c>
      <c r="K24" s="428">
        <f>SUM(K5:K11)</f>
        <v>0</v>
      </c>
      <c r="L24" s="419">
        <f>SUM(L5:L11)</f>
        <v>0</v>
      </c>
      <c r="M24" s="428">
        <f>SUM(M5:M11)</f>
        <v>0</v>
      </c>
      <c r="N24" s="419">
        <f>SUM(N5:N11)</f>
        <v>0</v>
      </c>
      <c r="O24" s="428">
        <f>SUM(O5:O23)</f>
        <v>21</v>
      </c>
      <c r="P24" s="212">
        <f>SUM(P5:P23)</f>
        <v>187450</v>
      </c>
      <c r="Q24" s="468"/>
    </row>
    <row r="25" spans="1:17" ht="60" hidden="1" x14ac:dyDescent="0.25">
      <c r="A25" s="413">
        <v>1</v>
      </c>
      <c r="B25" s="542" t="s">
        <v>12</v>
      </c>
      <c r="C25" s="326" t="s">
        <v>102</v>
      </c>
      <c r="D25" s="326" t="s">
        <v>116</v>
      </c>
      <c r="E25" s="429"/>
      <c r="F25" s="429"/>
      <c r="G25" s="427">
        <v>1</v>
      </c>
      <c r="H25" s="430">
        <v>5400</v>
      </c>
      <c r="I25" s="483"/>
      <c r="J25" s="483"/>
      <c r="K25" s="483"/>
      <c r="L25" s="483"/>
      <c r="M25" s="483"/>
      <c r="N25" s="483"/>
      <c r="O25" s="380">
        <f t="shared" ref="O25:P40" si="2">G25+I25+K25+M25</f>
        <v>1</v>
      </c>
      <c r="P25" s="215">
        <f t="shared" si="2"/>
        <v>5400</v>
      </c>
      <c r="Q25" s="468"/>
    </row>
    <row r="26" spans="1:17" ht="45" hidden="1" x14ac:dyDescent="0.25">
      <c r="A26" s="413">
        <v>2</v>
      </c>
      <c r="B26" s="536"/>
      <c r="C26" s="326" t="s">
        <v>103</v>
      </c>
      <c r="D26" s="326" t="s">
        <v>117</v>
      </c>
      <c r="E26" s="429"/>
      <c r="F26" s="429"/>
      <c r="G26" s="427">
        <v>1</v>
      </c>
      <c r="H26" s="430">
        <v>5400</v>
      </c>
      <c r="I26" s="483"/>
      <c r="J26" s="483"/>
      <c r="K26" s="483"/>
      <c r="L26" s="483"/>
      <c r="M26" s="421"/>
      <c r="N26" s="424"/>
      <c r="O26" s="380">
        <f t="shared" si="2"/>
        <v>1</v>
      </c>
      <c r="P26" s="215">
        <f t="shared" si="2"/>
        <v>5400</v>
      </c>
      <c r="Q26" s="468"/>
    </row>
    <row r="27" spans="1:17" ht="75" hidden="1" x14ac:dyDescent="0.25">
      <c r="A27" s="413">
        <v>3</v>
      </c>
      <c r="B27" s="536"/>
      <c r="C27" s="326" t="s">
        <v>104</v>
      </c>
      <c r="D27" s="326" t="s">
        <v>118</v>
      </c>
      <c r="E27" s="431"/>
      <c r="F27" s="431"/>
      <c r="G27" s="432">
        <v>1</v>
      </c>
      <c r="H27" s="430">
        <v>4000</v>
      </c>
      <c r="I27" s="483"/>
      <c r="J27" s="483"/>
      <c r="K27" s="433"/>
      <c r="L27" s="434"/>
      <c r="M27" s="483"/>
      <c r="N27" s="483"/>
      <c r="O27" s="380">
        <f t="shared" si="2"/>
        <v>1</v>
      </c>
      <c r="P27" s="215">
        <f t="shared" si="2"/>
        <v>4000</v>
      </c>
      <c r="Q27" s="468"/>
    </row>
    <row r="28" spans="1:17" ht="45" hidden="1" x14ac:dyDescent="0.25">
      <c r="A28" s="413">
        <v>4</v>
      </c>
      <c r="B28" s="536"/>
      <c r="C28" s="326" t="s">
        <v>105</v>
      </c>
      <c r="D28" s="326" t="s">
        <v>115</v>
      </c>
      <c r="E28" s="429"/>
      <c r="F28" s="429"/>
      <c r="G28" s="427">
        <v>1</v>
      </c>
      <c r="H28" s="430">
        <v>3000</v>
      </c>
      <c r="I28" s="483"/>
      <c r="J28" s="483"/>
      <c r="K28" s="483"/>
      <c r="L28" s="483"/>
      <c r="M28" s="483"/>
      <c r="N28" s="483"/>
      <c r="O28" s="380">
        <f t="shared" si="2"/>
        <v>1</v>
      </c>
      <c r="P28" s="215">
        <f t="shared" si="2"/>
        <v>3000</v>
      </c>
      <c r="Q28" s="468"/>
    </row>
    <row r="29" spans="1:17" ht="60" hidden="1" x14ac:dyDescent="0.25">
      <c r="A29" s="413">
        <v>5</v>
      </c>
      <c r="B29" s="536"/>
      <c r="C29" s="326" t="s">
        <v>106</v>
      </c>
      <c r="D29" s="326" t="s">
        <v>119</v>
      </c>
      <c r="E29" s="429"/>
      <c r="F29" s="429"/>
      <c r="G29" s="427">
        <v>1</v>
      </c>
      <c r="H29" s="430">
        <v>3900</v>
      </c>
      <c r="I29" s="421"/>
      <c r="J29" s="424"/>
      <c r="K29" s="483"/>
      <c r="L29" s="483"/>
      <c r="M29" s="483"/>
      <c r="N29" s="483"/>
      <c r="O29" s="380">
        <f t="shared" si="2"/>
        <v>1</v>
      </c>
      <c r="P29" s="215">
        <f t="shared" si="2"/>
        <v>3900</v>
      </c>
      <c r="Q29" s="468"/>
    </row>
    <row r="30" spans="1:17" ht="45" hidden="1" x14ac:dyDescent="0.25">
      <c r="A30" s="413">
        <v>6</v>
      </c>
      <c r="B30" s="536"/>
      <c r="C30" s="326" t="s">
        <v>107</v>
      </c>
      <c r="D30" s="326" t="s">
        <v>120</v>
      </c>
      <c r="E30" s="429"/>
      <c r="F30" s="429"/>
      <c r="G30" s="427">
        <v>1</v>
      </c>
      <c r="H30" s="430">
        <v>12900</v>
      </c>
      <c r="I30" s="421"/>
      <c r="J30" s="424"/>
      <c r="K30" s="483"/>
      <c r="L30" s="483"/>
      <c r="M30" s="483"/>
      <c r="N30" s="483"/>
      <c r="O30" s="380">
        <f t="shared" si="2"/>
        <v>1</v>
      </c>
      <c r="P30" s="215">
        <f t="shared" si="2"/>
        <v>12900</v>
      </c>
      <c r="Q30" s="468"/>
    </row>
    <row r="31" spans="1:17" ht="45" hidden="1" x14ac:dyDescent="0.25">
      <c r="A31" s="413">
        <v>7</v>
      </c>
      <c r="B31" s="536"/>
      <c r="C31" s="326" t="s">
        <v>108</v>
      </c>
      <c r="D31" s="326" t="s">
        <v>121</v>
      </c>
      <c r="E31" s="429"/>
      <c r="F31" s="429"/>
      <c r="G31" s="427">
        <v>1</v>
      </c>
      <c r="H31" s="430">
        <v>1800</v>
      </c>
      <c r="I31" s="421"/>
      <c r="J31" s="424"/>
      <c r="K31" s="483"/>
      <c r="L31" s="483"/>
      <c r="M31" s="483"/>
      <c r="N31" s="483"/>
      <c r="O31" s="380">
        <f t="shared" si="2"/>
        <v>1</v>
      </c>
      <c r="P31" s="215">
        <f t="shared" si="2"/>
        <v>1800</v>
      </c>
      <c r="Q31" s="468"/>
    </row>
    <row r="32" spans="1:17" ht="45" hidden="1" x14ac:dyDescent="0.25">
      <c r="A32" s="413">
        <v>8</v>
      </c>
      <c r="B32" s="536"/>
      <c r="C32" s="326" t="s">
        <v>108</v>
      </c>
      <c r="D32" s="326" t="s">
        <v>121</v>
      </c>
      <c r="E32" s="429"/>
      <c r="F32" s="429"/>
      <c r="G32" s="427">
        <v>1</v>
      </c>
      <c r="H32" s="430">
        <v>1800</v>
      </c>
      <c r="I32" s="435"/>
      <c r="J32" s="424"/>
      <c r="K32" s="483"/>
      <c r="L32" s="483"/>
      <c r="M32" s="483"/>
      <c r="N32" s="483"/>
      <c r="O32" s="380">
        <f t="shared" si="2"/>
        <v>1</v>
      </c>
      <c r="P32" s="215">
        <f t="shared" si="2"/>
        <v>1800</v>
      </c>
      <c r="Q32" s="468"/>
    </row>
    <row r="33" spans="1:17" ht="60" hidden="1" x14ac:dyDescent="0.25">
      <c r="A33" s="413">
        <v>9</v>
      </c>
      <c r="B33" s="536"/>
      <c r="C33" s="141" t="s">
        <v>132</v>
      </c>
      <c r="D33" s="141" t="s">
        <v>122</v>
      </c>
      <c r="E33" s="436"/>
      <c r="F33" s="436"/>
      <c r="G33" s="427">
        <v>1</v>
      </c>
      <c r="H33" s="486">
        <v>10000</v>
      </c>
      <c r="I33" s="421"/>
      <c r="J33" s="424"/>
      <c r="K33" s="483"/>
      <c r="L33" s="483"/>
      <c r="M33" s="483"/>
      <c r="N33" s="483"/>
      <c r="O33" s="380">
        <f t="shared" si="2"/>
        <v>1</v>
      </c>
      <c r="P33" s="215">
        <f t="shared" si="2"/>
        <v>10000</v>
      </c>
      <c r="Q33" s="468"/>
    </row>
    <row r="34" spans="1:17" ht="45" hidden="1" x14ac:dyDescent="0.25">
      <c r="A34" s="413">
        <v>10</v>
      </c>
      <c r="B34" s="536"/>
      <c r="C34" s="448" t="s">
        <v>104</v>
      </c>
      <c r="D34" s="448" t="s">
        <v>161</v>
      </c>
      <c r="E34" s="436"/>
      <c r="F34" s="436"/>
      <c r="G34" s="427"/>
      <c r="H34" s="486"/>
      <c r="I34" s="348">
        <v>1</v>
      </c>
      <c r="J34" s="353">
        <v>7500</v>
      </c>
      <c r="K34" s="483"/>
      <c r="L34" s="483"/>
      <c r="M34" s="483"/>
      <c r="N34" s="483"/>
      <c r="O34" s="380">
        <f t="shared" si="2"/>
        <v>1</v>
      </c>
      <c r="P34" s="215">
        <f t="shared" si="2"/>
        <v>7500</v>
      </c>
      <c r="Q34" s="468"/>
    </row>
    <row r="35" spans="1:17" ht="60" hidden="1" x14ac:dyDescent="0.25">
      <c r="A35" s="413">
        <v>11</v>
      </c>
      <c r="B35" s="536"/>
      <c r="C35" s="448" t="s">
        <v>107</v>
      </c>
      <c r="D35" s="448" t="s">
        <v>162</v>
      </c>
      <c r="E35" s="436"/>
      <c r="F35" s="436"/>
      <c r="G35" s="427"/>
      <c r="H35" s="486"/>
      <c r="I35" s="348">
        <v>1</v>
      </c>
      <c r="J35" s="353">
        <v>40000</v>
      </c>
      <c r="K35" s="483"/>
      <c r="L35" s="483"/>
      <c r="M35" s="483"/>
      <c r="N35" s="483"/>
      <c r="O35" s="380">
        <f t="shared" si="2"/>
        <v>1</v>
      </c>
      <c r="P35" s="215">
        <f t="shared" si="2"/>
        <v>40000</v>
      </c>
      <c r="Q35" s="468"/>
    </row>
    <row r="36" spans="1:17" ht="45" hidden="1" x14ac:dyDescent="0.25">
      <c r="A36" s="413">
        <v>12</v>
      </c>
      <c r="B36" s="536"/>
      <c r="C36" s="448" t="s">
        <v>107</v>
      </c>
      <c r="D36" s="448" t="s">
        <v>163</v>
      </c>
      <c r="E36" s="436"/>
      <c r="F36" s="436"/>
      <c r="G36" s="427"/>
      <c r="H36" s="486"/>
      <c r="I36" s="348">
        <v>1</v>
      </c>
      <c r="J36" s="353">
        <v>5500</v>
      </c>
      <c r="K36" s="483"/>
      <c r="L36" s="483"/>
      <c r="M36" s="483"/>
      <c r="N36" s="483"/>
      <c r="O36" s="380">
        <f t="shared" si="2"/>
        <v>1</v>
      </c>
      <c r="P36" s="215">
        <f t="shared" si="2"/>
        <v>5500</v>
      </c>
      <c r="Q36" s="468"/>
    </row>
    <row r="37" spans="1:17" ht="60" hidden="1" x14ac:dyDescent="0.25">
      <c r="A37" s="413">
        <v>13</v>
      </c>
      <c r="B37" s="536"/>
      <c r="C37" s="448" t="s">
        <v>108</v>
      </c>
      <c r="D37" s="448" t="s">
        <v>164</v>
      </c>
      <c r="E37" s="436"/>
      <c r="F37" s="436"/>
      <c r="G37" s="427"/>
      <c r="H37" s="486"/>
      <c r="I37" s="348">
        <v>1</v>
      </c>
      <c r="J37" s="353">
        <v>11200</v>
      </c>
      <c r="K37" s="483"/>
      <c r="L37" s="483"/>
      <c r="M37" s="483"/>
      <c r="N37" s="483"/>
      <c r="O37" s="380">
        <f t="shared" si="2"/>
        <v>1</v>
      </c>
      <c r="P37" s="215">
        <f t="shared" si="2"/>
        <v>11200</v>
      </c>
      <c r="Q37" s="468"/>
    </row>
    <row r="38" spans="1:17" ht="60" hidden="1" x14ac:dyDescent="0.25">
      <c r="A38" s="413">
        <v>14</v>
      </c>
      <c r="B38" s="536"/>
      <c r="C38" s="448" t="s">
        <v>165</v>
      </c>
      <c r="D38" s="448" t="s">
        <v>166</v>
      </c>
      <c r="E38" s="436"/>
      <c r="F38" s="436"/>
      <c r="G38" s="427"/>
      <c r="H38" s="486"/>
      <c r="I38" s="348">
        <v>1</v>
      </c>
      <c r="J38" s="353">
        <v>4500</v>
      </c>
      <c r="K38" s="483"/>
      <c r="L38" s="483"/>
      <c r="M38" s="483"/>
      <c r="N38" s="483"/>
      <c r="O38" s="380">
        <f t="shared" si="2"/>
        <v>1</v>
      </c>
      <c r="P38" s="215">
        <f t="shared" si="2"/>
        <v>4500</v>
      </c>
      <c r="Q38" s="468"/>
    </row>
    <row r="39" spans="1:17" ht="105" hidden="1" x14ac:dyDescent="0.25">
      <c r="A39" s="413">
        <v>15</v>
      </c>
      <c r="B39" s="536"/>
      <c r="C39" s="448" t="s">
        <v>167</v>
      </c>
      <c r="D39" s="448" t="s">
        <v>168</v>
      </c>
      <c r="E39" s="436"/>
      <c r="F39" s="436"/>
      <c r="G39" s="427"/>
      <c r="H39" s="486"/>
      <c r="I39" s="348">
        <v>1</v>
      </c>
      <c r="J39" s="353">
        <v>12900</v>
      </c>
      <c r="K39" s="483"/>
      <c r="L39" s="483"/>
      <c r="M39" s="483"/>
      <c r="N39" s="483"/>
      <c r="O39" s="380">
        <f t="shared" si="2"/>
        <v>1</v>
      </c>
      <c r="P39" s="215">
        <f t="shared" si="2"/>
        <v>12900</v>
      </c>
      <c r="Q39" s="468"/>
    </row>
    <row r="40" spans="1:17" ht="60" hidden="1" x14ac:dyDescent="0.25">
      <c r="A40" s="413">
        <v>16</v>
      </c>
      <c r="B40" s="537"/>
      <c r="C40" s="448" t="s">
        <v>108</v>
      </c>
      <c r="D40" s="448" t="s">
        <v>169</v>
      </c>
      <c r="E40" s="436"/>
      <c r="F40" s="436"/>
      <c r="G40" s="427"/>
      <c r="H40" s="486"/>
      <c r="I40" s="348">
        <v>1</v>
      </c>
      <c r="J40" s="353">
        <v>3900</v>
      </c>
      <c r="K40" s="483"/>
      <c r="L40" s="483"/>
      <c r="M40" s="483"/>
      <c r="N40" s="483"/>
      <c r="O40" s="380">
        <f t="shared" si="2"/>
        <v>1</v>
      </c>
      <c r="P40" s="215">
        <f t="shared" si="2"/>
        <v>3900</v>
      </c>
      <c r="Q40" s="468"/>
    </row>
    <row r="41" spans="1:17" ht="15.75" x14ac:dyDescent="0.25">
      <c r="A41" s="413">
        <v>2</v>
      </c>
      <c r="B41" s="543" t="s">
        <v>13</v>
      </c>
      <c r="C41" s="543"/>
      <c r="D41" s="543"/>
      <c r="E41" s="417"/>
      <c r="F41" s="417"/>
      <c r="G41" s="418">
        <f>SUM(G25:G33)</f>
        <v>9</v>
      </c>
      <c r="H41" s="212">
        <f>SUM(H25:H33)</f>
        <v>48200</v>
      </c>
      <c r="I41" s="428">
        <f>SUM(I34:I40)</f>
        <v>7</v>
      </c>
      <c r="J41" s="437">
        <f>SUM(J34:J40)</f>
        <v>85500</v>
      </c>
      <c r="K41" s="418">
        <f t="shared" ref="K41:N41" si="3">SUM(K25:K33)</f>
        <v>0</v>
      </c>
      <c r="L41" s="419">
        <f t="shared" si="3"/>
        <v>0</v>
      </c>
      <c r="M41" s="418">
        <f t="shared" si="3"/>
        <v>0</v>
      </c>
      <c r="N41" s="419">
        <f t="shared" si="3"/>
        <v>0</v>
      </c>
      <c r="O41" s="418">
        <f>SUM(O25:O40)</f>
        <v>16</v>
      </c>
      <c r="P41" s="212">
        <f>SUM(P25:P40)</f>
        <v>133700</v>
      </c>
      <c r="Q41" s="468"/>
    </row>
    <row r="42" spans="1:17" ht="60" hidden="1" x14ac:dyDescent="0.25">
      <c r="A42" s="413">
        <v>1</v>
      </c>
      <c r="B42" s="544" t="s">
        <v>14</v>
      </c>
      <c r="C42" s="415" t="s">
        <v>133</v>
      </c>
      <c r="D42" s="59" t="s">
        <v>109</v>
      </c>
      <c r="E42" s="438"/>
      <c r="F42" s="438"/>
      <c r="G42" s="427">
        <v>1</v>
      </c>
      <c r="H42" s="215">
        <v>12900</v>
      </c>
      <c r="I42" s="483"/>
      <c r="J42" s="483"/>
      <c r="K42" s="483"/>
      <c r="L42" s="483"/>
      <c r="M42" s="483"/>
      <c r="N42" s="483"/>
      <c r="O42" s="427">
        <f>G42+I42+K42+M42</f>
        <v>1</v>
      </c>
      <c r="P42" s="215">
        <f>H42+J42+L42+N42</f>
        <v>12900</v>
      </c>
      <c r="Q42" s="468"/>
    </row>
    <row r="43" spans="1:17" ht="60" hidden="1" x14ac:dyDescent="0.25">
      <c r="A43" s="413">
        <v>2</v>
      </c>
      <c r="B43" s="545"/>
      <c r="C43" s="412" t="s">
        <v>134</v>
      </c>
      <c r="D43" s="59" t="s">
        <v>110</v>
      </c>
      <c r="E43" s="438"/>
      <c r="F43" s="438"/>
      <c r="G43" s="427">
        <v>1</v>
      </c>
      <c r="H43" s="215">
        <v>8100</v>
      </c>
      <c r="I43" s="483"/>
      <c r="J43" s="483"/>
      <c r="K43" s="483"/>
      <c r="L43" s="483"/>
      <c r="M43" s="483"/>
      <c r="N43" s="483"/>
      <c r="O43" s="427">
        <f t="shared" ref="O43:P53" si="4">G43+I43+K43+M43</f>
        <v>1</v>
      </c>
      <c r="P43" s="215">
        <f t="shared" si="4"/>
        <v>8100</v>
      </c>
      <c r="Q43" s="468"/>
    </row>
    <row r="44" spans="1:17" ht="75" hidden="1" x14ac:dyDescent="0.25">
      <c r="A44" s="413">
        <v>3</v>
      </c>
      <c r="B44" s="545"/>
      <c r="C44" s="415" t="s">
        <v>135</v>
      </c>
      <c r="D44" s="231" t="s">
        <v>111</v>
      </c>
      <c r="E44" s="438"/>
      <c r="F44" s="438"/>
      <c r="G44" s="427">
        <v>1</v>
      </c>
      <c r="H44" s="215">
        <v>5000</v>
      </c>
      <c r="I44" s="483"/>
      <c r="J44" s="483"/>
      <c r="K44" s="483"/>
      <c r="L44" s="483"/>
      <c r="M44" s="483"/>
      <c r="N44" s="483"/>
      <c r="O44" s="427">
        <f t="shared" si="4"/>
        <v>1</v>
      </c>
      <c r="P44" s="215">
        <f t="shared" si="4"/>
        <v>5000</v>
      </c>
      <c r="Q44" s="468"/>
    </row>
    <row r="45" spans="1:17" ht="60" hidden="1" x14ac:dyDescent="0.25">
      <c r="A45" s="413">
        <v>4</v>
      </c>
      <c r="B45" s="545"/>
      <c r="C45" s="415" t="s">
        <v>136</v>
      </c>
      <c r="D45" s="59" t="s">
        <v>112</v>
      </c>
      <c r="E45" s="438"/>
      <c r="F45" s="438"/>
      <c r="G45" s="427">
        <v>1</v>
      </c>
      <c r="H45" s="215">
        <v>10000</v>
      </c>
      <c r="I45" s="483"/>
      <c r="J45" s="483"/>
      <c r="K45" s="483"/>
      <c r="L45" s="483"/>
      <c r="M45" s="483"/>
      <c r="N45" s="483"/>
      <c r="O45" s="427">
        <f t="shared" si="4"/>
        <v>1</v>
      </c>
      <c r="P45" s="215">
        <f t="shared" si="4"/>
        <v>10000</v>
      </c>
      <c r="Q45" s="468"/>
    </row>
    <row r="46" spans="1:17" ht="75" hidden="1" x14ac:dyDescent="0.25">
      <c r="A46" s="413">
        <v>5</v>
      </c>
      <c r="B46" s="545"/>
      <c r="C46" s="415" t="s">
        <v>96</v>
      </c>
      <c r="D46" s="59" t="s">
        <v>113</v>
      </c>
      <c r="E46" s="438"/>
      <c r="F46" s="438"/>
      <c r="G46" s="427">
        <v>1</v>
      </c>
      <c r="H46" s="215">
        <v>2700</v>
      </c>
      <c r="I46" s="483"/>
      <c r="J46" s="483"/>
      <c r="K46" s="483"/>
      <c r="L46" s="483"/>
      <c r="M46" s="483"/>
      <c r="N46" s="483"/>
      <c r="O46" s="427">
        <f t="shared" si="4"/>
        <v>1</v>
      </c>
      <c r="P46" s="215">
        <f t="shared" si="4"/>
        <v>2700</v>
      </c>
      <c r="Q46" s="468"/>
    </row>
    <row r="47" spans="1:17" ht="60" hidden="1" x14ac:dyDescent="0.25">
      <c r="A47" s="413">
        <v>6</v>
      </c>
      <c r="B47" s="545"/>
      <c r="C47" s="415" t="s">
        <v>96</v>
      </c>
      <c r="D47" s="59" t="s">
        <v>114</v>
      </c>
      <c r="E47" s="438"/>
      <c r="F47" s="438"/>
      <c r="G47" s="427">
        <v>1</v>
      </c>
      <c r="H47" s="215">
        <v>2700</v>
      </c>
      <c r="I47" s="483"/>
      <c r="J47" s="483"/>
      <c r="K47" s="483"/>
      <c r="L47" s="483"/>
      <c r="M47" s="483"/>
      <c r="N47" s="483"/>
      <c r="O47" s="427">
        <f t="shared" si="4"/>
        <v>1</v>
      </c>
      <c r="P47" s="215">
        <f t="shared" si="4"/>
        <v>2700</v>
      </c>
      <c r="Q47" s="468">
        <f>P47-приказ!P28</f>
        <v>0</v>
      </c>
    </row>
    <row r="48" spans="1:17" ht="75" hidden="1" x14ac:dyDescent="0.25">
      <c r="A48" s="413">
        <v>7</v>
      </c>
      <c r="B48" s="545"/>
      <c r="C48" s="449" t="s">
        <v>104</v>
      </c>
      <c r="D48" s="450" t="s">
        <v>170</v>
      </c>
      <c r="E48" s="438"/>
      <c r="F48" s="438"/>
      <c r="G48" s="427"/>
      <c r="H48" s="215"/>
      <c r="I48" s="347">
        <v>1</v>
      </c>
      <c r="J48" s="347">
        <v>12000</v>
      </c>
      <c r="K48" s="483"/>
      <c r="L48" s="483"/>
      <c r="M48" s="483"/>
      <c r="N48" s="483"/>
      <c r="O48" s="427">
        <f t="shared" si="4"/>
        <v>1</v>
      </c>
      <c r="P48" s="215">
        <f t="shared" si="4"/>
        <v>12000</v>
      </c>
      <c r="Q48" s="468"/>
    </row>
    <row r="49" spans="1:17" ht="60" hidden="1" x14ac:dyDescent="0.25">
      <c r="A49" s="413">
        <v>8</v>
      </c>
      <c r="B49" s="545"/>
      <c r="C49" s="451" t="s">
        <v>104</v>
      </c>
      <c r="D49" s="452" t="s">
        <v>171</v>
      </c>
      <c r="E49" s="438"/>
      <c r="F49" s="438"/>
      <c r="G49" s="427"/>
      <c r="H49" s="215"/>
      <c r="I49" s="347">
        <v>2</v>
      </c>
      <c r="J49" s="347">
        <v>30000</v>
      </c>
      <c r="K49" s="483"/>
      <c r="L49" s="483"/>
      <c r="M49" s="483"/>
      <c r="N49" s="483"/>
      <c r="O49" s="427">
        <f t="shared" si="4"/>
        <v>2</v>
      </c>
      <c r="P49" s="215">
        <f t="shared" si="4"/>
        <v>30000</v>
      </c>
      <c r="Q49" s="468"/>
    </row>
    <row r="50" spans="1:17" ht="60" hidden="1" x14ac:dyDescent="0.25">
      <c r="A50" s="413">
        <v>9</v>
      </c>
      <c r="B50" s="545"/>
      <c r="C50" s="449" t="s">
        <v>104</v>
      </c>
      <c r="D50" s="452" t="s">
        <v>172</v>
      </c>
      <c r="E50" s="438"/>
      <c r="F50" s="438"/>
      <c r="G50" s="427"/>
      <c r="H50" s="215"/>
      <c r="I50" s="347">
        <v>1</v>
      </c>
      <c r="J50" s="350">
        <v>12000</v>
      </c>
      <c r="K50" s="483"/>
      <c r="L50" s="483"/>
      <c r="M50" s="483"/>
      <c r="N50" s="483"/>
      <c r="O50" s="427">
        <f t="shared" si="4"/>
        <v>1</v>
      </c>
      <c r="P50" s="215">
        <f t="shared" si="4"/>
        <v>12000</v>
      </c>
      <c r="Q50" s="468"/>
    </row>
    <row r="51" spans="1:17" ht="75" hidden="1" x14ac:dyDescent="0.25">
      <c r="A51" s="413">
        <v>10</v>
      </c>
      <c r="B51" s="545"/>
      <c r="C51" s="449" t="s">
        <v>245</v>
      </c>
      <c r="D51" s="452" t="s">
        <v>174</v>
      </c>
      <c r="E51" s="438"/>
      <c r="F51" s="438"/>
      <c r="G51" s="427"/>
      <c r="H51" s="215"/>
      <c r="I51" s="347">
        <v>1</v>
      </c>
      <c r="J51" s="350">
        <v>7500</v>
      </c>
      <c r="K51" s="483"/>
      <c r="L51" s="483"/>
      <c r="M51" s="483"/>
      <c r="N51" s="483"/>
      <c r="O51" s="427">
        <f t="shared" si="4"/>
        <v>1</v>
      </c>
      <c r="P51" s="215">
        <f t="shared" si="4"/>
        <v>7500</v>
      </c>
      <c r="Q51" s="468"/>
    </row>
    <row r="52" spans="1:17" ht="75" hidden="1" x14ac:dyDescent="0.25">
      <c r="A52" s="413">
        <v>11</v>
      </c>
      <c r="B52" s="545"/>
      <c r="C52" s="449" t="s">
        <v>175</v>
      </c>
      <c r="D52" s="452" t="s">
        <v>176</v>
      </c>
      <c r="E52" s="438"/>
      <c r="F52" s="438"/>
      <c r="G52" s="427"/>
      <c r="H52" s="215"/>
      <c r="I52" s="347">
        <v>1</v>
      </c>
      <c r="J52" s="350">
        <v>5500</v>
      </c>
      <c r="K52" s="483"/>
      <c r="L52" s="483"/>
      <c r="M52" s="483"/>
      <c r="N52" s="483"/>
      <c r="O52" s="427">
        <f t="shared" si="4"/>
        <v>1</v>
      </c>
      <c r="P52" s="215">
        <f t="shared" si="4"/>
        <v>5500</v>
      </c>
      <c r="Q52" s="468"/>
    </row>
    <row r="53" spans="1:17" ht="90" hidden="1" x14ac:dyDescent="0.25">
      <c r="A53" s="413">
        <v>12</v>
      </c>
      <c r="B53" s="546"/>
      <c r="C53" s="452" t="s">
        <v>177</v>
      </c>
      <c r="D53" s="452" t="s">
        <v>178</v>
      </c>
      <c r="E53" s="438"/>
      <c r="F53" s="438"/>
      <c r="G53" s="427"/>
      <c r="H53" s="215"/>
      <c r="I53" s="347">
        <v>1</v>
      </c>
      <c r="J53" s="347">
        <v>5500</v>
      </c>
      <c r="K53" s="483"/>
      <c r="L53" s="483"/>
      <c r="M53" s="483"/>
      <c r="N53" s="483"/>
      <c r="O53" s="427">
        <f t="shared" si="4"/>
        <v>1</v>
      </c>
      <c r="P53" s="215">
        <f t="shared" si="4"/>
        <v>5500</v>
      </c>
      <c r="Q53" s="468"/>
    </row>
    <row r="54" spans="1:17" ht="15.75" x14ac:dyDescent="0.25">
      <c r="A54" s="413">
        <v>3</v>
      </c>
      <c r="B54" s="543" t="s">
        <v>15</v>
      </c>
      <c r="C54" s="543"/>
      <c r="D54" s="543"/>
      <c r="E54" s="417"/>
      <c r="F54" s="417"/>
      <c r="G54" s="418">
        <f>SUM(G42:G47)</f>
        <v>6</v>
      </c>
      <c r="H54" s="212">
        <f>SUM(H42:H47)</f>
        <v>41400</v>
      </c>
      <c r="I54" s="487">
        <f>SUM(I48:I53)</f>
        <v>7</v>
      </c>
      <c r="J54" s="487">
        <f>SUM(J48:J53)</f>
        <v>72500</v>
      </c>
      <c r="K54" s="487"/>
      <c r="L54" s="487"/>
      <c r="M54" s="487"/>
      <c r="N54" s="487"/>
      <c r="O54" s="418">
        <f>SUM(O42:O53)</f>
        <v>13</v>
      </c>
      <c r="P54" s="212">
        <f>SUM(P42:P53)</f>
        <v>113900</v>
      </c>
      <c r="Q54" s="468"/>
    </row>
    <row r="55" spans="1:17" ht="60" hidden="1" x14ac:dyDescent="0.25">
      <c r="A55" s="413">
        <v>1</v>
      </c>
      <c r="B55" s="453" t="s">
        <v>193</v>
      </c>
      <c r="C55" s="452" t="s">
        <v>108</v>
      </c>
      <c r="D55" s="452" t="s">
        <v>194</v>
      </c>
      <c r="E55" s="417"/>
      <c r="F55" s="417"/>
      <c r="G55" s="418"/>
      <c r="H55" s="212"/>
      <c r="I55" s="347">
        <v>1</v>
      </c>
      <c r="J55" s="347">
        <v>18800</v>
      </c>
      <c r="K55" s="487"/>
      <c r="L55" s="487"/>
      <c r="M55" s="487"/>
      <c r="N55" s="487"/>
      <c r="O55" s="427">
        <f t="shared" ref="O55:P55" si="5">G55+I55+K55+M55</f>
        <v>1</v>
      </c>
      <c r="P55" s="215">
        <f t="shared" si="5"/>
        <v>18800</v>
      </c>
      <c r="Q55" s="468"/>
    </row>
    <row r="56" spans="1:17" ht="15.75" x14ac:dyDescent="0.25">
      <c r="A56" s="413">
        <v>4</v>
      </c>
      <c r="B56" s="588" t="s">
        <v>195</v>
      </c>
      <c r="C56" s="589"/>
      <c r="D56" s="590"/>
      <c r="E56" s="417"/>
      <c r="F56" s="417"/>
      <c r="G56" s="418"/>
      <c r="H56" s="212"/>
      <c r="I56" s="487">
        <f>SUM(I55)</f>
        <v>1</v>
      </c>
      <c r="J56" s="487">
        <f>SUM(J55)</f>
        <v>18800</v>
      </c>
      <c r="K56" s="487"/>
      <c r="L56" s="487"/>
      <c r="M56" s="487"/>
      <c r="N56" s="487"/>
      <c r="O56" s="487">
        <f>SUM(O55)</f>
        <v>1</v>
      </c>
      <c r="P56" s="487">
        <f>SUM(P55)</f>
        <v>18800</v>
      </c>
      <c r="Q56" s="468"/>
    </row>
    <row r="57" spans="1:17" ht="60" hidden="1" x14ac:dyDescent="0.25">
      <c r="A57" s="413">
        <v>1</v>
      </c>
      <c r="B57" s="544" t="s">
        <v>202</v>
      </c>
      <c r="C57" s="452" t="s">
        <v>196</v>
      </c>
      <c r="D57" s="413" t="s">
        <v>197</v>
      </c>
      <c r="E57" s="417"/>
      <c r="F57" s="417"/>
      <c r="G57" s="418"/>
      <c r="H57" s="212"/>
      <c r="I57" s="347">
        <v>1</v>
      </c>
      <c r="J57" s="350">
        <v>3400</v>
      </c>
      <c r="K57" s="487"/>
      <c r="L57" s="487"/>
      <c r="M57" s="487"/>
      <c r="N57" s="487"/>
      <c r="O57" s="427">
        <f t="shared" ref="O57:P65" si="6">G57+I57+K57+M57</f>
        <v>1</v>
      </c>
      <c r="P57" s="215">
        <f t="shared" si="6"/>
        <v>3400</v>
      </c>
      <c r="Q57" s="468"/>
    </row>
    <row r="58" spans="1:17" ht="60" hidden="1" x14ac:dyDescent="0.25">
      <c r="A58" s="413">
        <v>2</v>
      </c>
      <c r="B58" s="545"/>
      <c r="C58" s="452" t="s">
        <v>196</v>
      </c>
      <c r="D58" s="413" t="s">
        <v>198</v>
      </c>
      <c r="E58" s="417"/>
      <c r="F58" s="417"/>
      <c r="G58" s="418"/>
      <c r="H58" s="212"/>
      <c r="I58" s="347">
        <v>1</v>
      </c>
      <c r="J58" s="350">
        <v>3400</v>
      </c>
      <c r="K58" s="487"/>
      <c r="L58" s="487"/>
      <c r="M58" s="487"/>
      <c r="N58" s="487"/>
      <c r="O58" s="427">
        <f t="shared" si="6"/>
        <v>1</v>
      </c>
      <c r="P58" s="215">
        <f t="shared" si="6"/>
        <v>3400</v>
      </c>
      <c r="Q58" s="468"/>
    </row>
    <row r="59" spans="1:17" ht="60" hidden="1" x14ac:dyDescent="0.25">
      <c r="A59" s="413">
        <v>3</v>
      </c>
      <c r="B59" s="545"/>
      <c r="C59" s="452" t="s">
        <v>196</v>
      </c>
      <c r="D59" s="413" t="s">
        <v>198</v>
      </c>
      <c r="E59" s="417"/>
      <c r="F59" s="417"/>
      <c r="G59" s="418"/>
      <c r="H59" s="212"/>
      <c r="I59" s="347">
        <v>1</v>
      </c>
      <c r="J59" s="350">
        <v>3400</v>
      </c>
      <c r="K59" s="487"/>
      <c r="L59" s="487"/>
      <c r="M59" s="487"/>
      <c r="N59" s="487"/>
      <c r="O59" s="427">
        <f t="shared" si="6"/>
        <v>1</v>
      </c>
      <c r="P59" s="215">
        <f t="shared" si="6"/>
        <v>3400</v>
      </c>
      <c r="Q59" s="468"/>
    </row>
    <row r="60" spans="1:17" ht="60" hidden="1" x14ac:dyDescent="0.25">
      <c r="A60" s="413">
        <v>4</v>
      </c>
      <c r="B60" s="545"/>
      <c r="C60" s="452" t="s">
        <v>196</v>
      </c>
      <c r="D60" s="413" t="s">
        <v>199</v>
      </c>
      <c r="E60" s="417"/>
      <c r="F60" s="417"/>
      <c r="G60" s="418"/>
      <c r="H60" s="212"/>
      <c r="I60" s="347">
        <v>1</v>
      </c>
      <c r="J60" s="350">
        <v>3400</v>
      </c>
      <c r="K60" s="487"/>
      <c r="L60" s="487"/>
      <c r="M60" s="487"/>
      <c r="N60" s="487"/>
      <c r="O60" s="427">
        <f t="shared" si="6"/>
        <v>1</v>
      </c>
      <c r="P60" s="215">
        <f t="shared" si="6"/>
        <v>3400</v>
      </c>
      <c r="Q60" s="468"/>
    </row>
    <row r="61" spans="1:17" ht="60" hidden="1" x14ac:dyDescent="0.25">
      <c r="A61" s="413">
        <v>5</v>
      </c>
      <c r="B61" s="545"/>
      <c r="C61" s="452" t="s">
        <v>196</v>
      </c>
      <c r="D61" s="261" t="s">
        <v>200</v>
      </c>
      <c r="E61" s="417"/>
      <c r="F61" s="417"/>
      <c r="G61" s="418"/>
      <c r="H61" s="212"/>
      <c r="I61" s="347">
        <v>1</v>
      </c>
      <c r="J61" s="350">
        <v>3400</v>
      </c>
      <c r="K61" s="487"/>
      <c r="L61" s="487"/>
      <c r="M61" s="487"/>
      <c r="N61" s="487"/>
      <c r="O61" s="427">
        <f t="shared" si="6"/>
        <v>1</v>
      </c>
      <c r="P61" s="215">
        <f t="shared" si="6"/>
        <v>3400</v>
      </c>
      <c r="Q61" s="468"/>
    </row>
    <row r="62" spans="1:17" ht="60" hidden="1" x14ac:dyDescent="0.25">
      <c r="A62" s="413">
        <v>6</v>
      </c>
      <c r="B62" s="545"/>
      <c r="C62" s="452" t="s">
        <v>196</v>
      </c>
      <c r="D62" s="413" t="s">
        <v>201</v>
      </c>
      <c r="E62" s="417"/>
      <c r="F62" s="417"/>
      <c r="G62" s="418"/>
      <c r="H62" s="212"/>
      <c r="I62" s="347">
        <v>1</v>
      </c>
      <c r="J62" s="350">
        <v>3400</v>
      </c>
      <c r="K62" s="487"/>
      <c r="L62" s="487"/>
      <c r="M62" s="487"/>
      <c r="N62" s="487"/>
      <c r="O62" s="427">
        <f t="shared" si="6"/>
        <v>1</v>
      </c>
      <c r="P62" s="215">
        <f t="shared" si="6"/>
        <v>3400</v>
      </c>
      <c r="Q62" s="468"/>
    </row>
    <row r="63" spans="1:17" ht="60" hidden="1" x14ac:dyDescent="0.25">
      <c r="A63" s="413">
        <v>7</v>
      </c>
      <c r="B63" s="545"/>
      <c r="C63" s="452" t="s">
        <v>196</v>
      </c>
      <c r="D63" s="413" t="s">
        <v>199</v>
      </c>
      <c r="E63" s="417"/>
      <c r="F63" s="417"/>
      <c r="G63" s="418"/>
      <c r="H63" s="212"/>
      <c r="I63" s="347">
        <v>1</v>
      </c>
      <c r="J63" s="350">
        <v>3400</v>
      </c>
      <c r="K63" s="487"/>
      <c r="L63" s="487"/>
      <c r="M63" s="487"/>
      <c r="N63" s="487"/>
      <c r="O63" s="427">
        <f t="shared" si="6"/>
        <v>1</v>
      </c>
      <c r="P63" s="215">
        <f t="shared" si="6"/>
        <v>3400</v>
      </c>
      <c r="Q63" s="468"/>
    </row>
    <row r="64" spans="1:17" ht="60" hidden="1" x14ac:dyDescent="0.25">
      <c r="A64" s="413">
        <v>8</v>
      </c>
      <c r="B64" s="545"/>
      <c r="C64" s="452" t="s">
        <v>196</v>
      </c>
      <c r="D64" s="413" t="s">
        <v>199</v>
      </c>
      <c r="E64" s="417"/>
      <c r="F64" s="417"/>
      <c r="G64" s="418"/>
      <c r="H64" s="212"/>
      <c r="I64" s="347">
        <v>1</v>
      </c>
      <c r="J64" s="350">
        <v>3400</v>
      </c>
      <c r="K64" s="487"/>
      <c r="L64" s="487"/>
      <c r="M64" s="487"/>
      <c r="N64" s="487"/>
      <c r="O64" s="427">
        <f t="shared" si="6"/>
        <v>1</v>
      </c>
      <c r="P64" s="215">
        <f t="shared" si="6"/>
        <v>3400</v>
      </c>
      <c r="Q64" s="468"/>
    </row>
    <row r="65" spans="1:17" ht="60" hidden="1" x14ac:dyDescent="0.25">
      <c r="A65" s="413">
        <v>9</v>
      </c>
      <c r="B65" s="546"/>
      <c r="C65" s="452" t="s">
        <v>196</v>
      </c>
      <c r="D65" s="413" t="s">
        <v>199</v>
      </c>
      <c r="E65" s="417"/>
      <c r="F65" s="417"/>
      <c r="G65" s="418"/>
      <c r="H65" s="212"/>
      <c r="I65" s="347">
        <v>1</v>
      </c>
      <c r="J65" s="350">
        <v>3400</v>
      </c>
      <c r="K65" s="487"/>
      <c r="L65" s="487"/>
      <c r="M65" s="487"/>
      <c r="N65" s="487"/>
      <c r="O65" s="427">
        <f t="shared" si="6"/>
        <v>1</v>
      </c>
      <c r="P65" s="215">
        <f t="shared" si="6"/>
        <v>3400</v>
      </c>
      <c r="Q65" s="468"/>
    </row>
    <row r="66" spans="1:17" ht="15.75" x14ac:dyDescent="0.25">
      <c r="A66" s="413">
        <v>5</v>
      </c>
      <c r="B66" s="553" t="s">
        <v>203</v>
      </c>
      <c r="C66" s="591"/>
      <c r="D66" s="592"/>
      <c r="E66" s="417"/>
      <c r="F66" s="417"/>
      <c r="G66" s="418"/>
      <c r="H66" s="212"/>
      <c r="I66" s="355">
        <f>SUM(I57:I65)</f>
        <v>9</v>
      </c>
      <c r="J66" s="356">
        <f>SUM(J57:J65)</f>
        <v>30600</v>
      </c>
      <c r="K66" s="487"/>
      <c r="L66" s="487"/>
      <c r="M66" s="487"/>
      <c r="N66" s="487"/>
      <c r="O66" s="355">
        <f>SUM(O57:O65)</f>
        <v>9</v>
      </c>
      <c r="P66" s="356">
        <f>SUM(P57:P65)</f>
        <v>30600</v>
      </c>
      <c r="Q66" s="468"/>
    </row>
    <row r="67" spans="1:17" ht="60" hidden="1" x14ac:dyDescent="0.25">
      <c r="A67" s="413">
        <v>1</v>
      </c>
      <c r="B67" s="458" t="s">
        <v>209</v>
      </c>
      <c r="C67" s="452" t="s">
        <v>204</v>
      </c>
      <c r="D67" s="452" t="s">
        <v>205</v>
      </c>
      <c r="E67" s="417"/>
      <c r="F67" s="417"/>
      <c r="G67" s="418"/>
      <c r="H67" s="212"/>
      <c r="I67" s="347">
        <v>1</v>
      </c>
      <c r="J67" s="357">
        <v>8000</v>
      </c>
      <c r="K67" s="487"/>
      <c r="L67" s="487"/>
      <c r="M67" s="487"/>
      <c r="N67" s="487"/>
      <c r="O67" s="427">
        <f>G67+I67+K67+M67</f>
        <v>1</v>
      </c>
      <c r="P67" s="215">
        <f>H67+J67+L67+N67</f>
        <v>8000</v>
      </c>
      <c r="Q67" s="468"/>
    </row>
    <row r="68" spans="1:17" ht="15.75" x14ac:dyDescent="0.25">
      <c r="A68" s="413">
        <v>6</v>
      </c>
      <c r="B68" s="596" t="s">
        <v>210</v>
      </c>
      <c r="C68" s="597"/>
      <c r="D68" s="598"/>
      <c r="E68" s="417"/>
      <c r="F68" s="417"/>
      <c r="G68" s="418"/>
      <c r="H68" s="212"/>
      <c r="I68" s="355">
        <f>SUM(I67:I67)</f>
        <v>1</v>
      </c>
      <c r="J68" s="358">
        <f>SUM(J67:J67)</f>
        <v>8000</v>
      </c>
      <c r="K68" s="487"/>
      <c r="L68" s="487"/>
      <c r="M68" s="487"/>
      <c r="N68" s="487"/>
      <c r="O68" s="355">
        <f>SUM(O67:O67)</f>
        <v>1</v>
      </c>
      <c r="P68" s="358">
        <f>SUM(P67:P67)</f>
        <v>8000</v>
      </c>
      <c r="Q68" s="468"/>
    </row>
    <row r="69" spans="1:17" ht="60" hidden="1" x14ac:dyDescent="0.25">
      <c r="A69" s="413">
        <v>1</v>
      </c>
      <c r="B69" s="593" t="s">
        <v>263</v>
      </c>
      <c r="C69" s="452" t="s">
        <v>256</v>
      </c>
      <c r="D69" s="452" t="s">
        <v>266</v>
      </c>
      <c r="E69" s="417"/>
      <c r="F69" s="417"/>
      <c r="G69" s="418"/>
      <c r="H69" s="212"/>
      <c r="I69" s="347">
        <v>1</v>
      </c>
      <c r="J69" s="393">
        <v>3400</v>
      </c>
      <c r="K69" s="487"/>
      <c r="L69" s="487"/>
      <c r="M69" s="487"/>
      <c r="N69" s="487"/>
      <c r="O69" s="427">
        <f>G69+I69+K69+M69</f>
        <v>1</v>
      </c>
      <c r="P69" s="215">
        <f>H69+J69+L69+N69</f>
        <v>3400</v>
      </c>
      <c r="Q69" s="468"/>
    </row>
    <row r="70" spans="1:17" ht="60" hidden="1" x14ac:dyDescent="0.25">
      <c r="A70" s="413">
        <v>2</v>
      </c>
      <c r="B70" s="594"/>
      <c r="C70" s="452" t="s">
        <v>257</v>
      </c>
      <c r="D70" s="452" t="s">
        <v>267</v>
      </c>
      <c r="E70" s="417"/>
      <c r="F70" s="417"/>
      <c r="G70" s="418"/>
      <c r="H70" s="212"/>
      <c r="I70" s="347">
        <v>1</v>
      </c>
      <c r="J70" s="393">
        <v>3400</v>
      </c>
      <c r="K70" s="487"/>
      <c r="L70" s="487"/>
      <c r="M70" s="487"/>
      <c r="N70" s="487"/>
      <c r="O70" s="427">
        <f t="shared" ref="O70:P76" si="7">G70+I70+K70+M70</f>
        <v>1</v>
      </c>
      <c r="P70" s="215">
        <f t="shared" si="7"/>
        <v>3400</v>
      </c>
      <c r="Q70" s="468"/>
    </row>
    <row r="71" spans="1:17" ht="60" hidden="1" x14ac:dyDescent="0.25">
      <c r="A71" s="413">
        <v>3</v>
      </c>
      <c r="B71" s="594"/>
      <c r="C71" s="452" t="s">
        <v>258</v>
      </c>
      <c r="D71" s="452" t="s">
        <v>275</v>
      </c>
      <c r="E71" s="417"/>
      <c r="F71" s="417"/>
      <c r="G71" s="418"/>
      <c r="H71" s="212"/>
      <c r="I71" s="347">
        <v>1</v>
      </c>
      <c r="J71" s="393">
        <v>3400</v>
      </c>
      <c r="K71" s="487"/>
      <c r="L71" s="487"/>
      <c r="M71" s="487"/>
      <c r="N71" s="487"/>
      <c r="O71" s="427">
        <f t="shared" si="7"/>
        <v>1</v>
      </c>
      <c r="P71" s="215">
        <f t="shared" si="7"/>
        <v>3400</v>
      </c>
      <c r="Q71" s="468"/>
    </row>
    <row r="72" spans="1:17" ht="60" hidden="1" x14ac:dyDescent="0.25">
      <c r="A72" s="413">
        <v>4</v>
      </c>
      <c r="B72" s="536"/>
      <c r="C72" s="452" t="s">
        <v>259</v>
      </c>
      <c r="D72" s="452" t="s">
        <v>272</v>
      </c>
      <c r="E72" s="417"/>
      <c r="F72" s="417"/>
      <c r="G72" s="418"/>
      <c r="H72" s="212"/>
      <c r="I72" s="347">
        <v>1</v>
      </c>
      <c r="J72" s="393">
        <v>3400</v>
      </c>
      <c r="K72" s="487"/>
      <c r="L72" s="487"/>
      <c r="M72" s="487"/>
      <c r="N72" s="487"/>
      <c r="O72" s="427">
        <f t="shared" si="7"/>
        <v>1</v>
      </c>
      <c r="P72" s="215">
        <f t="shared" si="7"/>
        <v>3400</v>
      </c>
      <c r="Q72" s="468"/>
    </row>
    <row r="73" spans="1:17" ht="60" hidden="1" x14ac:dyDescent="0.25">
      <c r="A73" s="413">
        <v>5</v>
      </c>
      <c r="B73" s="536"/>
      <c r="C73" s="452" t="s">
        <v>260</v>
      </c>
      <c r="D73" s="452" t="s">
        <v>270</v>
      </c>
      <c r="E73" s="417"/>
      <c r="F73" s="417"/>
      <c r="G73" s="418"/>
      <c r="H73" s="212"/>
      <c r="I73" s="347">
        <v>1</v>
      </c>
      <c r="J73" s="393">
        <v>3400</v>
      </c>
      <c r="K73" s="487"/>
      <c r="L73" s="487"/>
      <c r="M73" s="487"/>
      <c r="N73" s="487"/>
      <c r="O73" s="427">
        <f t="shared" si="7"/>
        <v>1</v>
      </c>
      <c r="P73" s="215">
        <f t="shared" si="7"/>
        <v>3400</v>
      </c>
      <c r="Q73" s="468"/>
    </row>
    <row r="74" spans="1:17" ht="60" hidden="1" x14ac:dyDescent="0.25">
      <c r="A74" s="413">
        <v>6</v>
      </c>
      <c r="B74" s="536"/>
      <c r="C74" s="452" t="s">
        <v>261</v>
      </c>
      <c r="D74" s="452" t="s">
        <v>271</v>
      </c>
      <c r="E74" s="417"/>
      <c r="F74" s="417"/>
      <c r="G74" s="418"/>
      <c r="H74" s="212"/>
      <c r="I74" s="347">
        <v>1</v>
      </c>
      <c r="J74" s="393">
        <v>3400</v>
      </c>
      <c r="K74" s="487"/>
      <c r="L74" s="487"/>
      <c r="M74" s="487"/>
      <c r="N74" s="487"/>
      <c r="O74" s="427">
        <f t="shared" si="7"/>
        <v>1</v>
      </c>
      <c r="P74" s="215">
        <f t="shared" si="7"/>
        <v>3400</v>
      </c>
      <c r="Q74" s="468"/>
    </row>
    <row r="75" spans="1:17" ht="60" hidden="1" x14ac:dyDescent="0.25">
      <c r="A75" s="413">
        <v>7</v>
      </c>
      <c r="B75" s="536"/>
      <c r="C75" s="452" t="s">
        <v>256</v>
      </c>
      <c r="D75" s="452" t="s">
        <v>268</v>
      </c>
      <c r="E75" s="417"/>
      <c r="F75" s="417"/>
      <c r="G75" s="418"/>
      <c r="H75" s="212"/>
      <c r="I75" s="347">
        <v>1</v>
      </c>
      <c r="J75" s="393">
        <v>3400</v>
      </c>
      <c r="K75" s="487"/>
      <c r="L75" s="487"/>
      <c r="M75" s="487"/>
      <c r="N75" s="487"/>
      <c r="O75" s="427">
        <f t="shared" si="7"/>
        <v>1</v>
      </c>
      <c r="P75" s="215">
        <f t="shared" si="7"/>
        <v>3400</v>
      </c>
      <c r="Q75" s="468"/>
    </row>
    <row r="76" spans="1:17" ht="75" hidden="1" x14ac:dyDescent="0.25">
      <c r="A76" s="413">
        <v>8</v>
      </c>
      <c r="B76" s="536"/>
      <c r="C76" s="452" t="s">
        <v>261</v>
      </c>
      <c r="D76" s="452" t="s">
        <v>269</v>
      </c>
      <c r="E76" s="417"/>
      <c r="F76" s="417"/>
      <c r="G76" s="418"/>
      <c r="H76" s="212"/>
      <c r="I76" s="347">
        <v>1</v>
      </c>
      <c r="J76" s="393">
        <v>3400</v>
      </c>
      <c r="K76" s="487"/>
      <c r="L76" s="487"/>
      <c r="M76" s="487"/>
      <c r="N76" s="487"/>
      <c r="O76" s="427">
        <f t="shared" si="7"/>
        <v>1</v>
      </c>
      <c r="P76" s="215">
        <f t="shared" si="7"/>
        <v>3400</v>
      </c>
      <c r="Q76" s="468"/>
    </row>
    <row r="77" spans="1:17" ht="15.75" x14ac:dyDescent="0.25">
      <c r="A77" s="413">
        <v>7</v>
      </c>
      <c r="B77" s="596" t="s">
        <v>262</v>
      </c>
      <c r="C77" s="597"/>
      <c r="D77" s="598"/>
      <c r="E77" s="417"/>
      <c r="F77" s="417"/>
      <c r="G77" s="418"/>
      <c r="H77" s="212"/>
      <c r="I77" s="355">
        <f>SUM(I69:I76)</f>
        <v>8</v>
      </c>
      <c r="J77" s="358">
        <f>SUM(J69:J76)</f>
        <v>27200</v>
      </c>
      <c r="K77" s="487"/>
      <c r="L77" s="487"/>
      <c r="M77" s="487"/>
      <c r="N77" s="487"/>
      <c r="O77" s="355">
        <f>SUM(O69:O76)</f>
        <v>8</v>
      </c>
      <c r="P77" s="358">
        <f>SUM(P69:P76)</f>
        <v>27200</v>
      </c>
      <c r="Q77" s="468"/>
    </row>
    <row r="78" spans="1:17" ht="15.75" x14ac:dyDescent="0.25">
      <c r="A78" s="42"/>
      <c r="B78" s="543" t="s">
        <v>17</v>
      </c>
      <c r="C78" s="543"/>
      <c r="D78" s="543"/>
      <c r="E78" s="418">
        <f t="shared" ref="E78:J78" si="8">E24+E41+E54+E56+E66+E68+E77</f>
        <v>5</v>
      </c>
      <c r="F78" s="212">
        <f t="shared" si="8"/>
        <v>31250</v>
      </c>
      <c r="G78" s="418">
        <f t="shared" si="8"/>
        <v>22</v>
      </c>
      <c r="H78" s="212">
        <f t="shared" si="8"/>
        <v>143600</v>
      </c>
      <c r="I78" s="418">
        <f t="shared" si="8"/>
        <v>42</v>
      </c>
      <c r="J78" s="212">
        <f t="shared" si="8"/>
        <v>344800</v>
      </c>
      <c r="K78" s="418">
        <f>K24+K41+K54</f>
        <v>0</v>
      </c>
      <c r="L78" s="419">
        <f>L24+L41+L54</f>
        <v>0</v>
      </c>
      <c r="M78" s="418">
        <f>M24+M41+M54</f>
        <v>0</v>
      </c>
      <c r="N78" s="419">
        <f>N24+N41+N54</f>
        <v>0</v>
      </c>
      <c r="O78" s="418">
        <f>O24+O41+O54+O56+O66+O68+O77</f>
        <v>69</v>
      </c>
      <c r="P78" s="212">
        <f>P24+P41+P54+P56+P66+P68+P77</f>
        <v>519650</v>
      </c>
      <c r="Q78" s="468">
        <f>P78-H78-F78</f>
        <v>344800</v>
      </c>
    </row>
    <row r="79" spans="1:17" ht="28.5" customHeight="1" x14ac:dyDescent="0.25">
      <c r="A79" s="469"/>
      <c r="B79" s="15" t="s">
        <v>249</v>
      </c>
      <c r="C79" s="45"/>
      <c r="D79" s="45"/>
      <c r="E79" s="488"/>
      <c r="F79" s="488"/>
      <c r="G79" s="344"/>
      <c r="H79" s="489"/>
      <c r="I79" s="344"/>
      <c r="J79" s="344"/>
      <c r="K79" s="344"/>
      <c r="L79" s="344"/>
      <c r="M79" s="344"/>
      <c r="N79" s="344"/>
      <c r="O79" s="490"/>
      <c r="P79" s="491"/>
      <c r="Q79" s="470"/>
    </row>
    <row r="80" spans="1:17" ht="63" x14ac:dyDescent="0.25">
      <c r="A80" s="42" t="s">
        <v>18</v>
      </c>
      <c r="B80" s="20" t="s">
        <v>1</v>
      </c>
      <c r="C80" s="142" t="s">
        <v>19</v>
      </c>
      <c r="D80" s="142" t="s">
        <v>20</v>
      </c>
      <c r="E80" s="492" t="s">
        <v>92</v>
      </c>
      <c r="F80" s="492" t="s">
        <v>93</v>
      </c>
      <c r="G80" s="359" t="s">
        <v>21</v>
      </c>
      <c r="H80" s="310" t="s">
        <v>86</v>
      </c>
      <c r="I80" s="359" t="s">
        <v>22</v>
      </c>
      <c r="J80" s="359" t="s">
        <v>87</v>
      </c>
      <c r="K80" s="359" t="s">
        <v>23</v>
      </c>
      <c r="L80" s="359" t="s">
        <v>88</v>
      </c>
      <c r="M80" s="359" t="s">
        <v>24</v>
      </c>
      <c r="N80" s="359" t="s">
        <v>89</v>
      </c>
      <c r="O80" s="359" t="s">
        <v>90</v>
      </c>
      <c r="P80" s="212" t="s">
        <v>84</v>
      </c>
    </row>
    <row r="81" spans="1:17" ht="15.75" hidden="1" x14ac:dyDescent="0.25">
      <c r="A81" s="536">
        <v>1</v>
      </c>
      <c r="B81" s="545" t="s">
        <v>16</v>
      </c>
      <c r="C81" s="545" t="s">
        <v>25</v>
      </c>
      <c r="D81" s="51" t="s">
        <v>26</v>
      </c>
      <c r="E81" s="493"/>
      <c r="F81" s="493"/>
      <c r="G81" s="436">
        <v>2</v>
      </c>
      <c r="H81" s="375">
        <v>356400</v>
      </c>
      <c r="I81" s="359"/>
      <c r="J81" s="359"/>
      <c r="K81" s="359"/>
      <c r="L81" s="494"/>
      <c r="M81" s="359"/>
      <c r="N81" s="494"/>
      <c r="O81" s="380">
        <f>G81+I81+K81+M81</f>
        <v>2</v>
      </c>
      <c r="P81" s="215">
        <f>H81+J81+L81+N81</f>
        <v>356400</v>
      </c>
      <c r="Q81" s="471" t="s">
        <v>252</v>
      </c>
    </row>
    <row r="82" spans="1:17" ht="15.75" hidden="1" x14ac:dyDescent="0.25">
      <c r="A82" s="537"/>
      <c r="B82" s="546"/>
      <c r="C82" s="546"/>
      <c r="D82" s="142" t="s">
        <v>27</v>
      </c>
      <c r="E82" s="416"/>
      <c r="F82" s="416"/>
      <c r="G82" s="311">
        <f>G81</f>
        <v>2</v>
      </c>
      <c r="H82" s="310">
        <f>H81</f>
        <v>356400</v>
      </c>
      <c r="I82" s="311">
        <f t="shared" ref="I82:P82" si="9">SUM(I81:I81)</f>
        <v>0</v>
      </c>
      <c r="J82" s="311">
        <f t="shared" si="9"/>
        <v>0</v>
      </c>
      <c r="K82" s="311">
        <f t="shared" si="9"/>
        <v>0</v>
      </c>
      <c r="L82" s="311">
        <f t="shared" si="9"/>
        <v>0</v>
      </c>
      <c r="M82" s="311">
        <f t="shared" si="9"/>
        <v>0</v>
      </c>
      <c r="N82" s="311">
        <f t="shared" si="9"/>
        <v>0</v>
      </c>
      <c r="O82" s="311">
        <f t="shared" si="9"/>
        <v>2</v>
      </c>
      <c r="P82" s="310">
        <f t="shared" si="9"/>
        <v>356400</v>
      </c>
      <c r="Q82" s="468"/>
    </row>
    <row r="83" spans="1:17" ht="45" hidden="1" x14ac:dyDescent="0.25">
      <c r="A83" s="536">
        <v>2</v>
      </c>
      <c r="B83" s="545" t="s">
        <v>28</v>
      </c>
      <c r="C83" s="545" t="s">
        <v>25</v>
      </c>
      <c r="D83" s="411" t="s">
        <v>42</v>
      </c>
      <c r="E83" s="446"/>
      <c r="F83" s="446"/>
      <c r="G83" s="360">
        <v>1</v>
      </c>
      <c r="H83" s="375">
        <v>3540000</v>
      </c>
      <c r="I83" s="360"/>
      <c r="J83" s="361"/>
      <c r="K83" s="359"/>
      <c r="L83" s="359"/>
      <c r="M83" s="359"/>
      <c r="N83" s="359"/>
      <c r="O83" s="380">
        <f t="shared" ref="O83:P83" si="10">G83+I83+K83+M83</f>
        <v>1</v>
      </c>
      <c r="P83" s="215">
        <f t="shared" si="10"/>
        <v>3540000</v>
      </c>
      <c r="Q83" s="468"/>
    </row>
    <row r="84" spans="1:17" ht="15.75" hidden="1" x14ac:dyDescent="0.25">
      <c r="A84" s="537"/>
      <c r="B84" s="546"/>
      <c r="C84" s="546"/>
      <c r="D84" s="185" t="s">
        <v>27</v>
      </c>
      <c r="E84" s="495"/>
      <c r="F84" s="495"/>
      <c r="G84" s="311">
        <f>G83</f>
        <v>1</v>
      </c>
      <c r="H84" s="310">
        <f>H83</f>
        <v>3540000</v>
      </c>
      <c r="I84" s="311">
        <f t="shared" ref="I84:P84" si="11">SUM(I83:I83)</f>
        <v>0</v>
      </c>
      <c r="J84" s="311">
        <f t="shared" si="11"/>
        <v>0</v>
      </c>
      <c r="K84" s="311">
        <f t="shared" si="11"/>
        <v>0</v>
      </c>
      <c r="L84" s="311">
        <f t="shared" si="11"/>
        <v>0</v>
      </c>
      <c r="M84" s="311">
        <f t="shared" si="11"/>
        <v>0</v>
      </c>
      <c r="N84" s="311">
        <f t="shared" si="11"/>
        <v>0</v>
      </c>
      <c r="O84" s="311">
        <f t="shared" si="11"/>
        <v>1</v>
      </c>
      <c r="P84" s="310">
        <f t="shared" si="11"/>
        <v>3540000</v>
      </c>
      <c r="Q84" s="468"/>
    </row>
    <row r="85" spans="1:17" ht="60" hidden="1" x14ac:dyDescent="0.25">
      <c r="A85" s="542">
        <v>3</v>
      </c>
      <c r="B85" s="544" t="s">
        <v>94</v>
      </c>
      <c r="C85" s="547" t="s">
        <v>91</v>
      </c>
      <c r="D85" s="389" t="s">
        <v>253</v>
      </c>
      <c r="E85" s="496"/>
      <c r="F85" s="496"/>
      <c r="G85" s="380">
        <v>1</v>
      </c>
      <c r="H85" s="215">
        <v>2000000</v>
      </c>
      <c r="I85" s="359"/>
      <c r="J85" s="359"/>
      <c r="K85" s="359"/>
      <c r="L85" s="359"/>
      <c r="M85" s="359"/>
      <c r="N85" s="359"/>
      <c r="O85" s="380">
        <f t="shared" ref="O85:P85" si="12">G85+I85+K85+M85</f>
        <v>1</v>
      </c>
      <c r="P85" s="215">
        <f t="shared" si="12"/>
        <v>2000000</v>
      </c>
      <c r="Q85" s="468"/>
    </row>
    <row r="86" spans="1:17" ht="15.75" hidden="1" x14ac:dyDescent="0.25">
      <c r="A86" s="536"/>
      <c r="B86" s="545"/>
      <c r="C86" s="545"/>
      <c r="D86" s="186" t="s">
        <v>64</v>
      </c>
      <c r="E86" s="496"/>
      <c r="F86" s="496"/>
      <c r="G86" s="136">
        <v>2</v>
      </c>
      <c r="H86" s="375">
        <v>250000</v>
      </c>
      <c r="I86" s="136"/>
      <c r="J86" s="362"/>
      <c r="K86" s="136"/>
      <c r="L86" s="362"/>
      <c r="M86" s="136"/>
      <c r="N86" s="362"/>
      <c r="O86" s="380">
        <f>G86+I86+K86+M86</f>
        <v>2</v>
      </c>
      <c r="P86" s="215">
        <f>H86+J86+L86+N86</f>
        <v>250000</v>
      </c>
      <c r="Q86" s="468"/>
    </row>
    <row r="87" spans="1:17" ht="15.75" hidden="1" x14ac:dyDescent="0.25">
      <c r="A87" s="537"/>
      <c r="B87" s="546"/>
      <c r="C87" s="546"/>
      <c r="D87" s="142" t="s">
        <v>27</v>
      </c>
      <c r="E87" s="416"/>
      <c r="F87" s="416"/>
      <c r="G87" s="311">
        <f>SUM(G85:G86)</f>
        <v>3</v>
      </c>
      <c r="H87" s="310">
        <f>SUM(H85:H86)</f>
        <v>2250000</v>
      </c>
      <c r="I87" s="311">
        <f t="shared" ref="I87:P87" si="13">SUM(I85:I86)</f>
        <v>0</v>
      </c>
      <c r="J87" s="363">
        <f t="shared" si="13"/>
        <v>0</v>
      </c>
      <c r="K87" s="311">
        <f t="shared" si="13"/>
        <v>0</v>
      </c>
      <c r="L87" s="363">
        <f t="shared" si="13"/>
        <v>0</v>
      </c>
      <c r="M87" s="311">
        <f t="shared" si="13"/>
        <v>0</v>
      </c>
      <c r="N87" s="363">
        <f t="shared" si="13"/>
        <v>0</v>
      </c>
      <c r="O87" s="311">
        <f t="shared" si="13"/>
        <v>3</v>
      </c>
      <c r="P87" s="310">
        <f t="shared" si="13"/>
        <v>2250000</v>
      </c>
      <c r="Q87" s="468"/>
    </row>
    <row r="88" spans="1:17" ht="15.75" hidden="1" x14ac:dyDescent="0.25">
      <c r="A88" s="559">
        <v>4</v>
      </c>
      <c r="B88" s="564" t="s">
        <v>30</v>
      </c>
      <c r="C88" s="534" t="s">
        <v>25</v>
      </c>
      <c r="D88" s="411" t="s">
        <v>29</v>
      </c>
      <c r="E88" s="497"/>
      <c r="F88" s="497"/>
      <c r="G88" s="136">
        <v>10</v>
      </c>
      <c r="H88" s="375">
        <v>1050000</v>
      </c>
      <c r="I88" s="364"/>
      <c r="J88" s="364"/>
      <c r="K88" s="381"/>
      <c r="L88" s="498"/>
      <c r="M88" s="498"/>
      <c r="N88" s="498"/>
      <c r="O88" s="380">
        <f t="shared" ref="O88:P92" si="14">G88+I88+K88+M88</f>
        <v>10</v>
      </c>
      <c r="P88" s="215">
        <f t="shared" si="14"/>
        <v>1050000</v>
      </c>
      <c r="Q88" s="468"/>
    </row>
    <row r="89" spans="1:17" ht="15.75" hidden="1" x14ac:dyDescent="0.25">
      <c r="A89" s="559"/>
      <c r="B89" s="564"/>
      <c r="C89" s="534"/>
      <c r="D89" s="142" t="s">
        <v>27</v>
      </c>
      <c r="E89" s="416"/>
      <c r="F89" s="416"/>
      <c r="G89" s="359">
        <f t="shared" ref="G89:P89" si="15">SUM(G88:G88)</f>
        <v>10</v>
      </c>
      <c r="H89" s="310">
        <f t="shared" si="15"/>
        <v>1050000</v>
      </c>
      <c r="I89" s="359">
        <f t="shared" si="15"/>
        <v>0</v>
      </c>
      <c r="J89" s="311">
        <f t="shared" si="15"/>
        <v>0</v>
      </c>
      <c r="K89" s="359">
        <f t="shared" si="15"/>
        <v>0</v>
      </c>
      <c r="L89" s="311">
        <f t="shared" si="15"/>
        <v>0</v>
      </c>
      <c r="M89" s="359">
        <f t="shared" si="15"/>
        <v>0</v>
      </c>
      <c r="N89" s="311">
        <f t="shared" si="15"/>
        <v>0</v>
      </c>
      <c r="O89" s="359">
        <f t="shared" si="15"/>
        <v>10</v>
      </c>
      <c r="P89" s="212">
        <f t="shared" si="15"/>
        <v>1050000</v>
      </c>
      <c r="Q89" s="468"/>
    </row>
    <row r="90" spans="1:17" ht="15.75" hidden="1" x14ac:dyDescent="0.25">
      <c r="A90" s="542">
        <v>5</v>
      </c>
      <c r="B90" s="544" t="s">
        <v>12</v>
      </c>
      <c r="C90" s="544" t="s">
        <v>25</v>
      </c>
      <c r="D90" s="326" t="s">
        <v>66</v>
      </c>
      <c r="E90" s="499"/>
      <c r="F90" s="499"/>
      <c r="G90" s="423">
        <v>1</v>
      </c>
      <c r="H90" s="500">
        <v>245000</v>
      </c>
      <c r="I90" s="367"/>
      <c r="J90" s="368"/>
      <c r="K90" s="501"/>
      <c r="L90" s="368"/>
      <c r="M90" s="502"/>
      <c r="N90" s="502"/>
      <c r="O90" s="503">
        <f t="shared" ref="O90:P92" si="16">G90+I90+K90+M90</f>
        <v>1</v>
      </c>
      <c r="P90" s="378">
        <f t="shared" si="16"/>
        <v>245000</v>
      </c>
      <c r="Q90" s="468"/>
    </row>
    <row r="91" spans="1:17" ht="15.75" hidden="1" x14ac:dyDescent="0.25">
      <c r="A91" s="536"/>
      <c r="B91" s="545"/>
      <c r="C91" s="545"/>
      <c r="D91" s="326" t="s">
        <v>67</v>
      </c>
      <c r="E91" s="499"/>
      <c r="F91" s="499"/>
      <c r="G91" s="423">
        <v>1</v>
      </c>
      <c r="H91" s="500">
        <v>205200</v>
      </c>
      <c r="I91" s="367"/>
      <c r="J91" s="368"/>
      <c r="K91" s="501"/>
      <c r="L91" s="368"/>
      <c r="M91" s="502"/>
      <c r="N91" s="502"/>
      <c r="O91" s="503">
        <f t="shared" si="16"/>
        <v>1</v>
      </c>
      <c r="P91" s="378">
        <f t="shared" si="14"/>
        <v>205200</v>
      </c>
      <c r="Q91" s="468"/>
    </row>
    <row r="92" spans="1:17" ht="15.75" hidden="1" x14ac:dyDescent="0.25">
      <c r="A92" s="536"/>
      <c r="B92" s="545"/>
      <c r="C92" s="545"/>
      <c r="D92" s="324" t="s">
        <v>50</v>
      </c>
      <c r="E92" s="504"/>
      <c r="F92" s="504"/>
      <c r="G92" s="423">
        <v>1</v>
      </c>
      <c r="H92" s="500">
        <v>4680000</v>
      </c>
      <c r="I92" s="369"/>
      <c r="J92" s="370"/>
      <c r="K92" s="505"/>
      <c r="L92" s="370"/>
      <c r="M92" s="505"/>
      <c r="N92" s="506"/>
      <c r="O92" s="503">
        <f t="shared" si="16"/>
        <v>1</v>
      </c>
      <c r="P92" s="378">
        <f t="shared" si="14"/>
        <v>4680000</v>
      </c>
      <c r="Q92" s="468"/>
    </row>
    <row r="93" spans="1:17" ht="15.75" hidden="1" x14ac:dyDescent="0.25">
      <c r="A93" s="537"/>
      <c r="B93" s="546"/>
      <c r="C93" s="546"/>
      <c r="D93" s="142" t="s">
        <v>27</v>
      </c>
      <c r="E93" s="507"/>
      <c r="F93" s="507"/>
      <c r="G93" s="372">
        <f t="shared" ref="G93:P93" si="17">SUM(G90:G92)</f>
        <v>3</v>
      </c>
      <c r="H93" s="310">
        <f t="shared" si="17"/>
        <v>5130200</v>
      </c>
      <c r="I93" s="372">
        <f t="shared" si="17"/>
        <v>0</v>
      </c>
      <c r="J93" s="372">
        <f t="shared" si="17"/>
        <v>0</v>
      </c>
      <c r="K93" s="372">
        <f t="shared" si="17"/>
        <v>0</v>
      </c>
      <c r="L93" s="372">
        <f t="shared" si="17"/>
        <v>0</v>
      </c>
      <c r="M93" s="372">
        <f t="shared" si="17"/>
        <v>0</v>
      </c>
      <c r="N93" s="372">
        <f t="shared" si="17"/>
        <v>0</v>
      </c>
      <c r="O93" s="508">
        <f t="shared" si="17"/>
        <v>3</v>
      </c>
      <c r="P93" s="310">
        <f t="shared" si="17"/>
        <v>5130200</v>
      </c>
      <c r="Q93" s="468"/>
    </row>
    <row r="94" spans="1:17" ht="30" hidden="1" x14ac:dyDescent="0.25">
      <c r="A94" s="536">
        <v>6</v>
      </c>
      <c r="B94" s="532" t="s">
        <v>31</v>
      </c>
      <c r="C94" s="534" t="s">
        <v>25</v>
      </c>
      <c r="D94" s="59" t="s">
        <v>153</v>
      </c>
      <c r="E94" s="509"/>
      <c r="F94" s="509"/>
      <c r="G94" s="374">
        <v>1</v>
      </c>
      <c r="H94" s="510">
        <v>3500000</v>
      </c>
      <c r="I94" s="373"/>
      <c r="J94" s="373"/>
      <c r="K94" s="374"/>
      <c r="L94" s="360"/>
      <c r="M94" s="511"/>
      <c r="N94" s="511"/>
      <c r="O94" s="380">
        <f>G94+I94+K94+M94</f>
        <v>1</v>
      </c>
      <c r="P94" s="215">
        <f>H94+J94+L94+N94</f>
        <v>3500000</v>
      </c>
      <c r="Q94" s="468"/>
    </row>
    <row r="95" spans="1:17" ht="15.75" hidden="1" x14ac:dyDescent="0.25">
      <c r="A95" s="537"/>
      <c r="B95" s="533"/>
      <c r="C95" s="595"/>
      <c r="D95" s="142" t="s">
        <v>27</v>
      </c>
      <c r="E95" s="507"/>
      <c r="F95" s="507"/>
      <c r="G95" s="372">
        <f>SUM(G94:G94)</f>
        <v>1</v>
      </c>
      <c r="H95" s="310">
        <f t="shared" ref="H95:P95" si="18">SUM(H94:H94)</f>
        <v>3500000</v>
      </c>
      <c r="I95" s="372">
        <f t="shared" si="18"/>
        <v>0</v>
      </c>
      <c r="J95" s="372">
        <f t="shared" si="18"/>
        <v>0</v>
      </c>
      <c r="K95" s="372">
        <f t="shared" si="18"/>
        <v>0</v>
      </c>
      <c r="L95" s="372">
        <f t="shared" si="18"/>
        <v>0</v>
      </c>
      <c r="M95" s="372">
        <f t="shared" si="18"/>
        <v>0</v>
      </c>
      <c r="N95" s="372">
        <f t="shared" si="18"/>
        <v>0</v>
      </c>
      <c r="O95" s="372">
        <f t="shared" si="18"/>
        <v>1</v>
      </c>
      <c r="P95" s="310">
        <f t="shared" si="18"/>
        <v>3500000</v>
      </c>
      <c r="Q95" s="468"/>
    </row>
    <row r="96" spans="1:17" ht="15.75" hidden="1" x14ac:dyDescent="0.25">
      <c r="A96" s="536">
        <v>7</v>
      </c>
      <c r="B96" s="532" t="s">
        <v>144</v>
      </c>
      <c r="C96" s="534" t="s">
        <v>25</v>
      </c>
      <c r="D96" s="89" t="s">
        <v>54</v>
      </c>
      <c r="E96" s="512"/>
      <c r="F96" s="512"/>
      <c r="G96" s="374">
        <v>1</v>
      </c>
      <c r="H96" s="510">
        <v>220000</v>
      </c>
      <c r="I96" s="374"/>
      <c r="J96" s="513"/>
      <c r="K96" s="374"/>
      <c r="L96" s="434"/>
      <c r="M96" s="374"/>
      <c r="N96" s="434"/>
      <c r="O96" s="380">
        <f t="shared" ref="O96:P97" si="19">G96+I96+K96+M96</f>
        <v>1</v>
      </c>
      <c r="P96" s="215">
        <f t="shared" si="19"/>
        <v>220000</v>
      </c>
      <c r="Q96" s="468"/>
    </row>
    <row r="97" spans="1:17" ht="15.75" hidden="1" x14ac:dyDescent="0.25">
      <c r="A97" s="536"/>
      <c r="B97" s="532"/>
      <c r="C97" s="534"/>
      <c r="D97" s="89" t="s">
        <v>55</v>
      </c>
      <c r="E97" s="512"/>
      <c r="F97" s="512"/>
      <c r="G97" s="374">
        <v>1</v>
      </c>
      <c r="H97" s="510">
        <v>180000</v>
      </c>
      <c r="I97" s="374"/>
      <c r="J97" s="513"/>
      <c r="K97" s="374"/>
      <c r="L97" s="434"/>
      <c r="M97" s="374"/>
      <c r="N97" s="434"/>
      <c r="O97" s="380">
        <f t="shared" si="19"/>
        <v>1</v>
      </c>
      <c r="P97" s="215">
        <f t="shared" si="19"/>
        <v>180000</v>
      </c>
      <c r="Q97" s="468"/>
    </row>
    <row r="98" spans="1:17" ht="15.75" hidden="1" x14ac:dyDescent="0.25">
      <c r="A98" s="537"/>
      <c r="B98" s="533"/>
      <c r="C98" s="595"/>
      <c r="D98" s="142" t="s">
        <v>27</v>
      </c>
      <c r="E98" s="507"/>
      <c r="F98" s="507"/>
      <c r="G98" s="372">
        <f t="shared" ref="G98:P98" si="20">SUM(G96:G97)</f>
        <v>2</v>
      </c>
      <c r="H98" s="310">
        <f t="shared" si="20"/>
        <v>400000</v>
      </c>
      <c r="I98" s="372">
        <f t="shared" si="20"/>
        <v>0</v>
      </c>
      <c r="J98" s="363">
        <f t="shared" si="20"/>
        <v>0</v>
      </c>
      <c r="K98" s="372">
        <f t="shared" si="20"/>
        <v>0</v>
      </c>
      <c r="L98" s="363">
        <f t="shared" si="20"/>
        <v>0</v>
      </c>
      <c r="M98" s="372">
        <f t="shared" si="20"/>
        <v>0</v>
      </c>
      <c r="N98" s="363">
        <f t="shared" si="20"/>
        <v>0</v>
      </c>
      <c r="O98" s="372">
        <f t="shared" si="20"/>
        <v>2</v>
      </c>
      <c r="P98" s="310">
        <f t="shared" si="20"/>
        <v>400000</v>
      </c>
      <c r="Q98" s="468"/>
    </row>
    <row r="99" spans="1:17" ht="30" hidden="1" x14ac:dyDescent="0.25">
      <c r="A99" s="536">
        <v>8</v>
      </c>
      <c r="B99" s="532" t="s">
        <v>32</v>
      </c>
      <c r="C99" s="534" t="s">
        <v>25</v>
      </c>
      <c r="D99" s="411" t="s">
        <v>58</v>
      </c>
      <c r="E99" s="509"/>
      <c r="F99" s="509"/>
      <c r="G99" s="374">
        <v>1</v>
      </c>
      <c r="H99" s="510">
        <f>6268825+5562.5</f>
        <v>6274387.5</v>
      </c>
      <c r="I99" s="374"/>
      <c r="J99" s="513"/>
      <c r="K99" s="374"/>
      <c r="L99" s="434"/>
      <c r="M99" s="511"/>
      <c r="N99" s="514"/>
      <c r="O99" s="380">
        <f>G99+I99+K99+M99</f>
        <v>1</v>
      </c>
      <c r="P99" s="215">
        <f>H99+J99+L99+N99</f>
        <v>6274387.5</v>
      </c>
      <c r="Q99" s="468"/>
    </row>
    <row r="100" spans="1:17" ht="30" hidden="1" x14ac:dyDescent="0.25">
      <c r="A100" s="536"/>
      <c r="B100" s="532"/>
      <c r="C100" s="534"/>
      <c r="D100" s="88" t="s">
        <v>148</v>
      </c>
      <c r="E100" s="374">
        <v>1</v>
      </c>
      <c r="F100" s="514">
        <v>212661.5</v>
      </c>
      <c r="G100" s="374"/>
      <c r="H100" s="510"/>
      <c r="I100" s="374"/>
      <c r="J100" s="513"/>
      <c r="K100" s="374"/>
      <c r="L100" s="434"/>
      <c r="M100" s="511"/>
      <c r="N100" s="514"/>
      <c r="O100" s="427">
        <f>G100+I100+K100+M100+E100</f>
        <v>1</v>
      </c>
      <c r="P100" s="215">
        <f>H100+J100+L100+N100+F100</f>
        <v>212661.5</v>
      </c>
      <c r="Q100" s="468"/>
    </row>
    <row r="101" spans="1:17" ht="15.75" hidden="1" x14ac:dyDescent="0.25">
      <c r="A101" s="537"/>
      <c r="B101" s="533"/>
      <c r="C101" s="595"/>
      <c r="D101" s="142" t="s">
        <v>27</v>
      </c>
      <c r="E101" s="372">
        <f>SUM(E99:E100)</f>
        <v>1</v>
      </c>
      <c r="F101" s="363">
        <f>SUM(F99:F100)</f>
        <v>212661.5</v>
      </c>
      <c r="G101" s="372">
        <f t="shared" ref="G101:N101" si="21">SUM(G99:G99)</f>
        <v>1</v>
      </c>
      <c r="H101" s="310">
        <f t="shared" si="21"/>
        <v>6274387.5</v>
      </c>
      <c r="I101" s="372">
        <f t="shared" si="21"/>
        <v>0</v>
      </c>
      <c r="J101" s="363">
        <f t="shared" si="21"/>
        <v>0</v>
      </c>
      <c r="K101" s="372">
        <f t="shared" si="21"/>
        <v>0</v>
      </c>
      <c r="L101" s="363">
        <f t="shared" si="21"/>
        <v>0</v>
      </c>
      <c r="M101" s="508">
        <f t="shared" si="21"/>
        <v>0</v>
      </c>
      <c r="N101" s="363">
        <f t="shared" si="21"/>
        <v>0</v>
      </c>
      <c r="O101" s="359">
        <f>SUM(O99:O100)</f>
        <v>2</v>
      </c>
      <c r="P101" s="310">
        <f>SUM(P99:P100)</f>
        <v>6487049</v>
      </c>
      <c r="Q101" s="468"/>
    </row>
    <row r="102" spans="1:17" ht="15.75" hidden="1" x14ac:dyDescent="0.25">
      <c r="A102" s="542">
        <v>9</v>
      </c>
      <c r="B102" s="561" t="s">
        <v>59</v>
      </c>
      <c r="C102" s="534" t="s">
        <v>25</v>
      </c>
      <c r="D102" s="59" t="s">
        <v>138</v>
      </c>
      <c r="E102" s="364"/>
      <c r="F102" s="364"/>
      <c r="G102" s="136">
        <v>3</v>
      </c>
      <c r="H102" s="375">
        <f>100300*G102</f>
        <v>300900</v>
      </c>
      <c r="I102" s="372"/>
      <c r="J102" s="363"/>
      <c r="K102" s="372"/>
      <c r="L102" s="363"/>
      <c r="M102" s="508"/>
      <c r="N102" s="363"/>
      <c r="O102" s="380">
        <f>G102+I102+K102+M102</f>
        <v>3</v>
      </c>
      <c r="P102" s="215">
        <f>H102+J102+L102+N102</f>
        <v>300900</v>
      </c>
      <c r="Q102" s="468"/>
    </row>
    <row r="103" spans="1:17" ht="15.75" hidden="1" x14ac:dyDescent="0.25">
      <c r="A103" s="537"/>
      <c r="B103" s="564"/>
      <c r="C103" s="595"/>
      <c r="D103" s="187" t="s">
        <v>27</v>
      </c>
      <c r="E103" s="447"/>
      <c r="F103" s="447"/>
      <c r="G103" s="359">
        <f t="shared" ref="G103:H103" si="22">SUM(G102:G102)</f>
        <v>3</v>
      </c>
      <c r="H103" s="310">
        <f t="shared" si="22"/>
        <v>300900</v>
      </c>
      <c r="I103" s="372"/>
      <c r="J103" s="363"/>
      <c r="K103" s="372"/>
      <c r="L103" s="363"/>
      <c r="M103" s="508"/>
      <c r="N103" s="363"/>
      <c r="O103" s="359">
        <f>SUM(O102)</f>
        <v>3</v>
      </c>
      <c r="P103" s="310">
        <f>SUM(P102)</f>
        <v>300900</v>
      </c>
      <c r="Q103" s="468"/>
    </row>
    <row r="104" spans="1:17" ht="30" hidden="1" x14ac:dyDescent="0.25">
      <c r="A104" s="542">
        <v>10</v>
      </c>
      <c r="B104" s="561" t="s">
        <v>61</v>
      </c>
      <c r="C104" s="534" t="s">
        <v>25</v>
      </c>
      <c r="D104" s="59" t="s">
        <v>152</v>
      </c>
      <c r="E104" s="446"/>
      <c r="F104" s="446"/>
      <c r="G104" s="136">
        <v>1</v>
      </c>
      <c r="H104" s="375">
        <v>3300000</v>
      </c>
      <c r="I104" s="136"/>
      <c r="J104" s="375"/>
      <c r="K104" s="136"/>
      <c r="L104" s="515"/>
      <c r="M104" s="498"/>
      <c r="N104" s="498"/>
      <c r="O104" s="432">
        <f>G104+I104+K104+M104</f>
        <v>1</v>
      </c>
      <c r="P104" s="378">
        <f>H104+J104+L104+N104</f>
        <v>3300000</v>
      </c>
      <c r="Q104" s="468"/>
    </row>
    <row r="105" spans="1:17" ht="15.75" hidden="1" x14ac:dyDescent="0.25">
      <c r="A105" s="537"/>
      <c r="B105" s="564"/>
      <c r="C105" s="595"/>
      <c r="D105" s="187" t="s">
        <v>27</v>
      </c>
      <c r="E105" s="447"/>
      <c r="F105" s="447"/>
      <c r="G105" s="359">
        <f t="shared" ref="G105:P109" si="23">SUM(G104:G104)</f>
        <v>1</v>
      </c>
      <c r="H105" s="310">
        <f t="shared" si="23"/>
        <v>3300000</v>
      </c>
      <c r="I105" s="376">
        <f t="shared" si="23"/>
        <v>0</v>
      </c>
      <c r="J105" s="516">
        <f t="shared" si="23"/>
        <v>0</v>
      </c>
      <c r="K105" s="376">
        <f t="shared" si="23"/>
        <v>0</v>
      </c>
      <c r="L105" s="516">
        <f t="shared" si="23"/>
        <v>0</v>
      </c>
      <c r="M105" s="359">
        <f t="shared" si="23"/>
        <v>0</v>
      </c>
      <c r="N105" s="363">
        <f t="shared" si="23"/>
        <v>0</v>
      </c>
      <c r="O105" s="359">
        <f t="shared" si="23"/>
        <v>1</v>
      </c>
      <c r="P105" s="310">
        <f t="shared" si="23"/>
        <v>3300000</v>
      </c>
      <c r="Q105" s="468"/>
    </row>
    <row r="106" spans="1:17" ht="15.75" x14ac:dyDescent="0.25">
      <c r="A106" s="542">
        <v>1</v>
      </c>
      <c r="B106" s="561" t="s">
        <v>57</v>
      </c>
      <c r="C106" s="534" t="s">
        <v>25</v>
      </c>
      <c r="D106" s="63" t="s">
        <v>76</v>
      </c>
      <c r="E106" s="364"/>
      <c r="F106" s="364"/>
      <c r="G106" s="136"/>
      <c r="H106" s="362"/>
      <c r="I106" s="136">
        <v>1</v>
      </c>
      <c r="J106" s="375">
        <v>6875000</v>
      </c>
      <c r="K106" s="376"/>
      <c r="L106" s="516"/>
      <c r="M106" s="359"/>
      <c r="N106" s="363"/>
      <c r="O106" s="432">
        <f>G106+I106+K106+M106</f>
        <v>1</v>
      </c>
      <c r="P106" s="378">
        <f>H106+J106+L106+N106</f>
        <v>6875000</v>
      </c>
      <c r="Q106" s="468"/>
    </row>
    <row r="107" spans="1:17" ht="15.75" x14ac:dyDescent="0.25">
      <c r="A107" s="537"/>
      <c r="B107" s="564"/>
      <c r="C107" s="595"/>
      <c r="D107" s="92" t="s">
        <v>27</v>
      </c>
      <c r="E107" s="447"/>
      <c r="F107" s="447"/>
      <c r="G107" s="359">
        <f>SUM(G106:G106)</f>
        <v>0</v>
      </c>
      <c r="H107" s="363">
        <f>SUM(H106:H106)</f>
        <v>0</v>
      </c>
      <c r="I107" s="359">
        <f>SUM(I106:I106)</f>
        <v>1</v>
      </c>
      <c r="J107" s="310">
        <f>SUM(J106:J106)</f>
        <v>6875000</v>
      </c>
      <c r="K107" s="376"/>
      <c r="L107" s="516"/>
      <c r="M107" s="359"/>
      <c r="N107" s="363"/>
      <c r="O107" s="359">
        <f t="shared" si="23"/>
        <v>1</v>
      </c>
      <c r="P107" s="310">
        <f t="shared" si="23"/>
        <v>6875000</v>
      </c>
      <c r="Q107" s="468"/>
    </row>
    <row r="108" spans="1:17" ht="30" x14ac:dyDescent="0.25">
      <c r="A108" s="542">
        <v>2</v>
      </c>
      <c r="B108" s="532" t="s">
        <v>155</v>
      </c>
      <c r="C108" s="534" t="s">
        <v>25</v>
      </c>
      <c r="D108" s="411" t="s">
        <v>226</v>
      </c>
      <c r="E108" s="373"/>
      <c r="F108" s="373"/>
      <c r="G108" s="374"/>
      <c r="H108" s="514"/>
      <c r="I108" s="374">
        <v>1</v>
      </c>
      <c r="J108" s="378">
        <v>422000</v>
      </c>
      <c r="K108" s="376"/>
      <c r="L108" s="516"/>
      <c r="M108" s="359"/>
      <c r="N108" s="363"/>
      <c r="O108" s="432">
        <f>G108+I108+K108+M108</f>
        <v>1</v>
      </c>
      <c r="P108" s="378">
        <f>H108+J108+L108+N108</f>
        <v>422000</v>
      </c>
      <c r="Q108" s="468"/>
    </row>
    <row r="109" spans="1:17" ht="15.75" x14ac:dyDescent="0.25">
      <c r="A109" s="537"/>
      <c r="B109" s="533"/>
      <c r="C109" s="595"/>
      <c r="D109" s="42" t="s">
        <v>27</v>
      </c>
      <c r="E109" s="507"/>
      <c r="F109" s="507"/>
      <c r="G109" s="372">
        <f t="shared" ref="G109:H109" si="24">SUM(G108:G108)</f>
        <v>0</v>
      </c>
      <c r="H109" s="363">
        <f t="shared" si="24"/>
        <v>0</v>
      </c>
      <c r="I109" s="372">
        <f>SUM(I108:I108)</f>
        <v>1</v>
      </c>
      <c r="J109" s="310">
        <f>SUM(J108:J108)</f>
        <v>422000</v>
      </c>
      <c r="K109" s="376"/>
      <c r="L109" s="516"/>
      <c r="M109" s="359"/>
      <c r="N109" s="363"/>
      <c r="O109" s="359">
        <f t="shared" si="23"/>
        <v>1</v>
      </c>
      <c r="P109" s="310">
        <f t="shared" si="23"/>
        <v>422000</v>
      </c>
      <c r="Q109" s="468"/>
    </row>
    <row r="110" spans="1:17" ht="15.75" x14ac:dyDescent="0.25">
      <c r="A110" s="542">
        <v>13</v>
      </c>
      <c r="B110" s="532" t="s">
        <v>234</v>
      </c>
      <c r="C110" s="534" t="s">
        <v>25</v>
      </c>
      <c r="D110" s="88" t="s">
        <v>235</v>
      </c>
      <c r="E110" s="373"/>
      <c r="F110" s="373"/>
      <c r="G110" s="374"/>
      <c r="H110" s="514"/>
      <c r="I110" s="374">
        <v>1</v>
      </c>
      <c r="J110" s="378">
        <v>122434</v>
      </c>
      <c r="K110" s="376"/>
      <c r="L110" s="516"/>
      <c r="M110" s="359"/>
      <c r="N110" s="363"/>
      <c r="O110" s="432">
        <f>G110+I110+K110+M110</f>
        <v>1</v>
      </c>
      <c r="P110" s="378">
        <f>H110+J110+L110+N110</f>
        <v>122434</v>
      </c>
      <c r="Q110" s="468"/>
    </row>
    <row r="111" spans="1:17" ht="15.75" x14ac:dyDescent="0.25">
      <c r="A111" s="537"/>
      <c r="B111" s="533"/>
      <c r="C111" s="595"/>
      <c r="D111" s="42" t="s">
        <v>27</v>
      </c>
      <c r="E111" s="507"/>
      <c r="F111" s="507"/>
      <c r="G111" s="372">
        <f t="shared" ref="G111:H111" si="25">SUM(G110:G110)</f>
        <v>0</v>
      </c>
      <c r="H111" s="363">
        <f t="shared" si="25"/>
        <v>0</v>
      </c>
      <c r="I111" s="372">
        <f>SUM(I110:I110)</f>
        <v>1</v>
      </c>
      <c r="J111" s="310">
        <f>SUM(J110:J110)</f>
        <v>122434</v>
      </c>
      <c r="K111" s="376"/>
      <c r="L111" s="516"/>
      <c r="M111" s="359"/>
      <c r="N111" s="363"/>
      <c r="O111" s="359">
        <f t="shared" ref="O111:P111" si="26">SUM(O110:O110)</f>
        <v>1</v>
      </c>
      <c r="P111" s="310">
        <f t="shared" si="26"/>
        <v>122434</v>
      </c>
      <c r="Q111" s="468"/>
    </row>
    <row r="112" spans="1:17" ht="15.75" customHeight="1" x14ac:dyDescent="0.25">
      <c r="A112" s="100"/>
      <c r="B112" s="568" t="s">
        <v>33</v>
      </c>
      <c r="C112" s="569"/>
      <c r="D112" s="570"/>
      <c r="E112" s="311">
        <f>E82+E84+E87+E89+E93+E95+E98+E101+E105+E103+E107+E109</f>
        <v>1</v>
      </c>
      <c r="F112" s="310">
        <f>F82+F84+F87+F89+F93+F95+F98+F101+F105+F103+F107+F109</f>
        <v>212661.5</v>
      </c>
      <c r="G112" s="311">
        <f>G82+G84+G87+G89+G93+G95+G98+G101+G105+G103</f>
        <v>27</v>
      </c>
      <c r="H112" s="310">
        <f>H82+H84+H87+H89+H93+H95+H98+H101+H105+H103</f>
        <v>26101887.5</v>
      </c>
      <c r="I112" s="311">
        <f>I82+I84+I87+I89+I93+I95+I98+I101+I105+I103+I107+I109+I111</f>
        <v>3</v>
      </c>
      <c r="J112" s="310">
        <f>J82+J84+J87+J89+J93+J95+J98+J101+J105+J103+J107+J109+J111</f>
        <v>7419434</v>
      </c>
      <c r="K112" s="311">
        <f>K82+K84+K87+K89+K93+K95+K98+K101+K105+K103</f>
        <v>0</v>
      </c>
      <c r="L112" s="311">
        <f>L82+L84+L87+L89+L93+L95+L98+L101+L105+L103</f>
        <v>0</v>
      </c>
      <c r="M112" s="311">
        <f>M82+M84+M87+M89+M93+M95+M98+M101+M105+M103</f>
        <v>0</v>
      </c>
      <c r="N112" s="311">
        <f>N82+N84+N87+N89+N93+N95+N98+N101+N105+N103</f>
        <v>0</v>
      </c>
      <c r="O112" s="311">
        <f>O82+O84+O87+O89+O93+O95+O98+O101+O105+O103+O107+O109+O111</f>
        <v>31</v>
      </c>
      <c r="P112" s="310">
        <f>P82+P84+P87+P89+P93+P95+P98+P101+P105+P103+P107+P109+P111</f>
        <v>33733983</v>
      </c>
      <c r="Q112" s="468">
        <f>P112-H112-F112</f>
        <v>7419434</v>
      </c>
    </row>
    <row r="113" spans="1:17" ht="27.75" customHeight="1" x14ac:dyDescent="0.25">
      <c r="A113" s="473"/>
      <c r="B113" s="599" t="s">
        <v>250</v>
      </c>
      <c r="C113" s="600"/>
      <c r="D113" s="600"/>
      <c r="E113" s="517"/>
      <c r="F113" s="517"/>
      <c r="G113" s="379"/>
      <c r="H113" s="518"/>
      <c r="I113" s="379"/>
      <c r="J113" s="379"/>
      <c r="K113" s="379"/>
      <c r="L113" s="379"/>
      <c r="M113" s="379"/>
      <c r="N113" s="379"/>
      <c r="O113" s="379"/>
      <c r="P113" s="519"/>
      <c r="Q113" s="468">
        <f>P113-приказ!P58</f>
        <v>0</v>
      </c>
    </row>
    <row r="114" spans="1:17" ht="63" x14ac:dyDescent="0.25">
      <c r="A114" s="42" t="s">
        <v>18</v>
      </c>
      <c r="B114" s="20" t="s">
        <v>1</v>
      </c>
      <c r="C114" s="142" t="s">
        <v>19</v>
      </c>
      <c r="D114" s="142" t="s">
        <v>34</v>
      </c>
      <c r="E114" s="492" t="s">
        <v>92</v>
      </c>
      <c r="F114" s="492" t="s">
        <v>93</v>
      </c>
      <c r="G114" s="359" t="s">
        <v>21</v>
      </c>
      <c r="H114" s="310" t="s">
        <v>86</v>
      </c>
      <c r="I114" s="359" t="s">
        <v>22</v>
      </c>
      <c r="J114" s="359" t="s">
        <v>87</v>
      </c>
      <c r="K114" s="359" t="s">
        <v>23</v>
      </c>
      <c r="L114" s="359" t="s">
        <v>88</v>
      </c>
      <c r="M114" s="359" t="s">
        <v>24</v>
      </c>
      <c r="N114" s="359" t="s">
        <v>89</v>
      </c>
      <c r="O114" s="359" t="s">
        <v>90</v>
      </c>
      <c r="P114" s="212" t="s">
        <v>84</v>
      </c>
      <c r="Q114" s="468"/>
    </row>
    <row r="115" spans="1:17" ht="30" hidden="1" x14ac:dyDescent="0.25">
      <c r="A115" s="559">
        <v>1</v>
      </c>
      <c r="B115" s="534" t="s">
        <v>12</v>
      </c>
      <c r="C115" s="534" t="s">
        <v>35</v>
      </c>
      <c r="D115" s="188" t="s">
        <v>68</v>
      </c>
      <c r="E115" s="443"/>
      <c r="F115" s="443"/>
      <c r="G115" s="360">
        <v>1</v>
      </c>
      <c r="H115" s="357">
        <v>1936667</v>
      </c>
      <c r="I115" s="311"/>
      <c r="J115" s="311"/>
      <c r="K115" s="311"/>
      <c r="L115" s="311"/>
      <c r="M115" s="311"/>
      <c r="N115" s="311"/>
      <c r="O115" s="380">
        <f>G115+I115+K115+M115</f>
        <v>1</v>
      </c>
      <c r="P115" s="215">
        <f>H115+J115+L115+N115</f>
        <v>1936667</v>
      </c>
      <c r="Q115" s="468">
        <f>P115-приказ!P60</f>
        <v>0</v>
      </c>
    </row>
    <row r="116" spans="1:17" ht="30" hidden="1" x14ac:dyDescent="0.25">
      <c r="A116" s="559"/>
      <c r="B116" s="534"/>
      <c r="C116" s="534"/>
      <c r="D116" s="232" t="s">
        <v>149</v>
      </c>
      <c r="E116" s="520">
        <v>1</v>
      </c>
      <c r="F116" s="357">
        <v>439718.24</v>
      </c>
      <c r="G116" s="360"/>
      <c r="H116" s="521"/>
      <c r="I116" s="311"/>
      <c r="J116" s="311"/>
      <c r="K116" s="311"/>
      <c r="L116" s="311"/>
      <c r="M116" s="311"/>
      <c r="N116" s="311"/>
      <c r="O116" s="427">
        <f>G116+I116+K116+M116+E116</f>
        <v>1</v>
      </c>
      <c r="P116" s="215">
        <f>H116+J116+L116+N116+F116</f>
        <v>439718.24</v>
      </c>
      <c r="Q116" s="468"/>
    </row>
    <row r="117" spans="1:17" ht="30" x14ac:dyDescent="0.25">
      <c r="A117" s="559"/>
      <c r="B117" s="534"/>
      <c r="C117" s="534"/>
      <c r="D117" s="232" t="s">
        <v>159</v>
      </c>
      <c r="E117" s="520"/>
      <c r="F117" s="357"/>
      <c r="G117" s="360"/>
      <c r="H117" s="521"/>
      <c r="I117" s="360">
        <v>1</v>
      </c>
      <c r="J117" s="357">
        <v>950325.66666666663</v>
      </c>
      <c r="K117" s="311"/>
      <c r="L117" s="311"/>
      <c r="M117" s="311"/>
      <c r="N117" s="311"/>
      <c r="O117" s="427">
        <f>G117+I117+K117+M117+E117</f>
        <v>1</v>
      </c>
      <c r="P117" s="215">
        <f>H117+J117+L117+N117+F117</f>
        <v>950325.66666666663</v>
      </c>
      <c r="Q117" s="468"/>
    </row>
    <row r="118" spans="1:17" ht="15.75" x14ac:dyDescent="0.25">
      <c r="A118" s="559"/>
      <c r="B118" s="534"/>
      <c r="C118" s="534"/>
      <c r="D118" s="142" t="s">
        <v>27</v>
      </c>
      <c r="E118" s="311">
        <f>SUM(E115:E117)</f>
        <v>1</v>
      </c>
      <c r="F118" s="310">
        <f>SUM(F115:F117)</f>
        <v>439718.24</v>
      </c>
      <c r="G118" s="311">
        <f>SUM(G115:G115)</f>
        <v>1</v>
      </c>
      <c r="H118" s="310">
        <f>SUM(H115:H115)</f>
        <v>1936667</v>
      </c>
      <c r="I118" s="311">
        <f>SUM(I117)</f>
        <v>1</v>
      </c>
      <c r="J118" s="310">
        <f>SUM(J117)</f>
        <v>950325.66666666663</v>
      </c>
      <c r="K118" s="311">
        <f t="shared" ref="K118:N118" si="27">SUM(K115:K115)</f>
        <v>0</v>
      </c>
      <c r="L118" s="310">
        <f t="shared" si="27"/>
        <v>0</v>
      </c>
      <c r="M118" s="311">
        <f t="shared" si="27"/>
        <v>0</v>
      </c>
      <c r="N118" s="310">
        <f t="shared" si="27"/>
        <v>0</v>
      </c>
      <c r="O118" s="311">
        <f>SUM(O115:O117)</f>
        <v>3</v>
      </c>
      <c r="P118" s="310">
        <f>SUM(P115:P117)</f>
        <v>3326710.9066666667</v>
      </c>
      <c r="Q118" s="468">
        <f>P118-приказ!P61</f>
        <v>1390043.9066666667</v>
      </c>
    </row>
    <row r="119" spans="1:17" ht="30" hidden="1" x14ac:dyDescent="0.25">
      <c r="A119" s="559">
        <v>2</v>
      </c>
      <c r="B119" s="534" t="s">
        <v>94</v>
      </c>
      <c r="C119" s="534" t="s">
        <v>35</v>
      </c>
      <c r="D119" s="188" t="s">
        <v>137</v>
      </c>
      <c r="E119" s="443"/>
      <c r="F119" s="443"/>
      <c r="G119" s="360">
        <v>1</v>
      </c>
      <c r="H119" s="357">
        <v>151173</v>
      </c>
      <c r="I119" s="311"/>
      <c r="J119" s="311"/>
      <c r="K119" s="311"/>
      <c r="L119" s="311"/>
      <c r="M119" s="311"/>
      <c r="N119" s="311"/>
      <c r="O119" s="380">
        <f>G119+I119+K119+M119</f>
        <v>1</v>
      </c>
      <c r="P119" s="215">
        <f>H119+J119+L119+N119</f>
        <v>151173</v>
      </c>
      <c r="Q119" s="468">
        <f>P119-приказ!P62</f>
        <v>0</v>
      </c>
    </row>
    <row r="120" spans="1:17" ht="15.75" hidden="1" x14ac:dyDescent="0.25">
      <c r="A120" s="559"/>
      <c r="B120" s="534"/>
      <c r="C120" s="534"/>
      <c r="D120" s="142" t="s">
        <v>27</v>
      </c>
      <c r="E120" s="416"/>
      <c r="F120" s="416"/>
      <c r="G120" s="311">
        <f>SUM(G119:G119)</f>
        <v>1</v>
      </c>
      <c r="H120" s="310">
        <f>SUM(H119:H119)</f>
        <v>151173</v>
      </c>
      <c r="I120" s="311">
        <f t="shared" ref="I120:N120" si="28">SUM(I119:I119)</f>
        <v>0</v>
      </c>
      <c r="J120" s="310">
        <f t="shared" si="28"/>
        <v>0</v>
      </c>
      <c r="K120" s="311">
        <f t="shared" si="28"/>
        <v>0</v>
      </c>
      <c r="L120" s="310">
        <f t="shared" si="28"/>
        <v>0</v>
      </c>
      <c r="M120" s="311">
        <f t="shared" si="28"/>
        <v>0</v>
      </c>
      <c r="N120" s="310">
        <f t="shared" si="28"/>
        <v>0</v>
      </c>
      <c r="O120" s="311">
        <f>SUM(O119:O119)</f>
        <v>1</v>
      </c>
      <c r="P120" s="310">
        <f>SUM(P119:P119)</f>
        <v>151173</v>
      </c>
      <c r="Q120" s="468">
        <f>P120-приказ!P63</f>
        <v>0</v>
      </c>
    </row>
    <row r="121" spans="1:17" ht="30" x14ac:dyDescent="0.25">
      <c r="A121" s="559">
        <v>2</v>
      </c>
      <c r="B121" s="532" t="s">
        <v>82</v>
      </c>
      <c r="C121" s="534" t="s">
        <v>35</v>
      </c>
      <c r="D121" s="414" t="s">
        <v>154</v>
      </c>
      <c r="E121" s="520"/>
      <c r="F121" s="357"/>
      <c r="G121" s="360"/>
      <c r="H121" s="357"/>
      <c r="I121" s="380">
        <v>1</v>
      </c>
      <c r="J121" s="357">
        <v>2610000</v>
      </c>
      <c r="K121" s="311"/>
      <c r="L121" s="310"/>
      <c r="M121" s="311"/>
      <c r="N121" s="310"/>
      <c r="O121" s="380">
        <f>G121+I121+K121+M121</f>
        <v>1</v>
      </c>
      <c r="P121" s="215">
        <f>H121+J121+L121+N121</f>
        <v>2610000</v>
      </c>
      <c r="Q121" s="468"/>
    </row>
    <row r="122" spans="1:17" ht="15.75" x14ac:dyDescent="0.25">
      <c r="A122" s="559"/>
      <c r="B122" s="533"/>
      <c r="C122" s="534"/>
      <c r="D122" s="42" t="s">
        <v>27</v>
      </c>
      <c r="E122" s="311">
        <f t="shared" ref="E122:J122" si="29">SUM(E121:E121)</f>
        <v>0</v>
      </c>
      <c r="F122" s="310">
        <f t="shared" si="29"/>
        <v>0</v>
      </c>
      <c r="G122" s="311">
        <f t="shared" si="29"/>
        <v>0</v>
      </c>
      <c r="H122" s="310">
        <f t="shared" si="29"/>
        <v>0</v>
      </c>
      <c r="I122" s="311">
        <f t="shared" si="29"/>
        <v>1</v>
      </c>
      <c r="J122" s="310">
        <f t="shared" si="29"/>
        <v>2610000</v>
      </c>
      <c r="K122" s="311"/>
      <c r="L122" s="310"/>
      <c r="M122" s="311"/>
      <c r="N122" s="310"/>
      <c r="O122" s="311">
        <f>SUM(O121:O121)</f>
        <v>1</v>
      </c>
      <c r="P122" s="310">
        <f>SUM(P121:P121)</f>
        <v>2610000</v>
      </c>
      <c r="Q122" s="468"/>
    </row>
    <row r="123" spans="1:17" ht="15.75" x14ac:dyDescent="0.25">
      <c r="A123" s="559">
        <v>3</v>
      </c>
      <c r="B123" s="532" t="s">
        <v>155</v>
      </c>
      <c r="C123" s="534" t="s">
        <v>35</v>
      </c>
      <c r="D123" s="414" t="s">
        <v>247</v>
      </c>
      <c r="E123" s="520"/>
      <c r="F123" s="357"/>
      <c r="G123" s="360"/>
      <c r="H123" s="357"/>
      <c r="I123" s="380">
        <v>1</v>
      </c>
      <c r="J123" s="357">
        <v>320000</v>
      </c>
      <c r="K123" s="311"/>
      <c r="L123" s="310"/>
      <c r="M123" s="311"/>
      <c r="N123" s="310"/>
      <c r="O123" s="380">
        <f>G123+I123+K123+M123</f>
        <v>1</v>
      </c>
      <c r="P123" s="215">
        <f>H123+J123+L123+N123</f>
        <v>320000</v>
      </c>
      <c r="Q123" s="468"/>
    </row>
    <row r="124" spans="1:17" ht="15.75" x14ac:dyDescent="0.25">
      <c r="A124" s="559"/>
      <c r="B124" s="533"/>
      <c r="C124" s="534"/>
      <c r="D124" s="42" t="s">
        <v>27</v>
      </c>
      <c r="E124" s="311">
        <f t="shared" ref="E124:J124" si="30">SUM(E123:E123)</f>
        <v>0</v>
      </c>
      <c r="F124" s="310">
        <f t="shared" si="30"/>
        <v>0</v>
      </c>
      <c r="G124" s="311">
        <f t="shared" si="30"/>
        <v>0</v>
      </c>
      <c r="H124" s="310">
        <f t="shared" si="30"/>
        <v>0</v>
      </c>
      <c r="I124" s="311">
        <f t="shared" si="30"/>
        <v>1</v>
      </c>
      <c r="J124" s="310">
        <f t="shared" si="30"/>
        <v>320000</v>
      </c>
      <c r="K124" s="311"/>
      <c r="L124" s="310"/>
      <c r="M124" s="311"/>
      <c r="N124" s="310"/>
      <c r="O124" s="311">
        <f>SUM(O123:O123)</f>
        <v>1</v>
      </c>
      <c r="P124" s="310">
        <f>SUM(P123:P123)</f>
        <v>320000</v>
      </c>
      <c r="Q124" s="468"/>
    </row>
    <row r="125" spans="1:17" ht="30" x14ac:dyDescent="0.25">
      <c r="A125" s="559">
        <v>4</v>
      </c>
      <c r="B125" s="532" t="s">
        <v>157</v>
      </c>
      <c r="C125" s="534" t="s">
        <v>35</v>
      </c>
      <c r="D125" s="414" t="s">
        <v>158</v>
      </c>
      <c r="E125" s="520"/>
      <c r="F125" s="357"/>
      <c r="G125" s="360"/>
      <c r="H125" s="357"/>
      <c r="I125" s="380">
        <v>1</v>
      </c>
      <c r="J125" s="357">
        <v>506000</v>
      </c>
      <c r="K125" s="311"/>
      <c r="L125" s="310"/>
      <c r="M125" s="311"/>
      <c r="N125" s="310"/>
      <c r="O125" s="380">
        <f>G125+I125+K125+M125</f>
        <v>1</v>
      </c>
      <c r="P125" s="215">
        <f>H125+J125+L125+N125</f>
        <v>506000</v>
      </c>
      <c r="Q125" s="468"/>
    </row>
    <row r="126" spans="1:17" ht="15.75" x14ac:dyDescent="0.25">
      <c r="A126" s="559"/>
      <c r="B126" s="533"/>
      <c r="C126" s="534"/>
      <c r="D126" s="42" t="s">
        <v>27</v>
      </c>
      <c r="E126" s="311">
        <f t="shared" ref="E126:J126" si="31">SUM(E125:E125)</f>
        <v>0</v>
      </c>
      <c r="F126" s="310">
        <f t="shared" si="31"/>
        <v>0</v>
      </c>
      <c r="G126" s="311">
        <f t="shared" si="31"/>
        <v>0</v>
      </c>
      <c r="H126" s="310">
        <f t="shared" si="31"/>
        <v>0</v>
      </c>
      <c r="I126" s="311">
        <f t="shared" si="31"/>
        <v>1</v>
      </c>
      <c r="J126" s="310">
        <f t="shared" si="31"/>
        <v>506000</v>
      </c>
      <c r="K126" s="311"/>
      <c r="L126" s="310"/>
      <c r="M126" s="311"/>
      <c r="N126" s="310"/>
      <c r="O126" s="311">
        <f>SUM(O125:O125)</f>
        <v>1</v>
      </c>
      <c r="P126" s="310">
        <f>SUM(P125:P125)</f>
        <v>506000</v>
      </c>
      <c r="Q126" s="468"/>
    </row>
    <row r="127" spans="1:17" ht="30" x14ac:dyDescent="0.25">
      <c r="A127" s="559">
        <v>5</v>
      </c>
      <c r="B127" s="532" t="s">
        <v>14</v>
      </c>
      <c r="C127" s="534" t="s">
        <v>35</v>
      </c>
      <c r="D127" s="414" t="s">
        <v>246</v>
      </c>
      <c r="E127" s="520"/>
      <c r="F127" s="357"/>
      <c r="G127" s="360"/>
      <c r="H127" s="357"/>
      <c r="I127" s="380">
        <v>1</v>
      </c>
      <c r="J127" s="357">
        <v>1177700</v>
      </c>
      <c r="K127" s="311"/>
      <c r="L127" s="310"/>
      <c r="M127" s="311"/>
      <c r="N127" s="310"/>
      <c r="O127" s="380">
        <f>G127+I127+K127+M127</f>
        <v>1</v>
      </c>
      <c r="P127" s="215">
        <f>H127+J127+L127+N127</f>
        <v>1177700</v>
      </c>
      <c r="Q127" s="468"/>
    </row>
    <row r="128" spans="1:17" ht="15.75" x14ac:dyDescent="0.25">
      <c r="A128" s="559"/>
      <c r="B128" s="533"/>
      <c r="C128" s="534"/>
      <c r="D128" s="42" t="s">
        <v>27</v>
      </c>
      <c r="E128" s="311">
        <f t="shared" ref="E128:J128" si="32">SUM(E127:E127)</f>
        <v>0</v>
      </c>
      <c r="F128" s="310">
        <f t="shared" si="32"/>
        <v>0</v>
      </c>
      <c r="G128" s="311">
        <f t="shared" si="32"/>
        <v>0</v>
      </c>
      <c r="H128" s="310">
        <f t="shared" si="32"/>
        <v>0</v>
      </c>
      <c r="I128" s="311">
        <f t="shared" si="32"/>
        <v>1</v>
      </c>
      <c r="J128" s="310">
        <f t="shared" si="32"/>
        <v>1177700</v>
      </c>
      <c r="K128" s="311"/>
      <c r="L128" s="310"/>
      <c r="M128" s="311"/>
      <c r="N128" s="310"/>
      <c r="O128" s="311">
        <f>SUM(O127:O127)</f>
        <v>1</v>
      </c>
      <c r="P128" s="310">
        <f>SUM(P127:P127)</f>
        <v>1177700</v>
      </c>
      <c r="Q128" s="468"/>
    </row>
    <row r="129" spans="1:17" ht="15.75" x14ac:dyDescent="0.25">
      <c r="A129" s="100"/>
      <c r="B129" s="568" t="s">
        <v>36</v>
      </c>
      <c r="C129" s="569"/>
      <c r="D129" s="570"/>
      <c r="E129" s="311">
        <f>E118+E120+E122+E124+E126+E128</f>
        <v>1</v>
      </c>
      <c r="F129" s="310">
        <f>F118+F120+F122+F124+F126+F128</f>
        <v>439718.24</v>
      </c>
      <c r="G129" s="311">
        <f>G118+G120</f>
        <v>2</v>
      </c>
      <c r="H129" s="310">
        <f>H118+H120</f>
        <v>2087840</v>
      </c>
      <c r="I129" s="311">
        <f>I118+I120+I122+I124+I126+I128</f>
        <v>5</v>
      </c>
      <c r="J129" s="310">
        <f>J118+J120+J122+J124+J126+J128</f>
        <v>5564025.666666666</v>
      </c>
      <c r="K129" s="311">
        <f t="shared" ref="K129:N129" si="33">K118+K120</f>
        <v>0</v>
      </c>
      <c r="L129" s="310">
        <f t="shared" si="33"/>
        <v>0</v>
      </c>
      <c r="M129" s="311">
        <f t="shared" si="33"/>
        <v>0</v>
      </c>
      <c r="N129" s="310">
        <f t="shared" si="33"/>
        <v>0</v>
      </c>
      <c r="O129" s="311">
        <f>O118+O120+O122+O124+O126+O128</f>
        <v>8</v>
      </c>
      <c r="P129" s="310">
        <f>P118+P120+P122+P124+P126+P128</f>
        <v>8091583.9066666663</v>
      </c>
      <c r="Q129" s="468">
        <f>P129-H129-F129</f>
        <v>5564025.666666666</v>
      </c>
    </row>
    <row r="130" spans="1:17" ht="15.75" x14ac:dyDescent="0.25">
      <c r="A130" s="472"/>
      <c r="B130" s="571"/>
      <c r="C130" s="572"/>
      <c r="D130" s="573"/>
      <c r="E130" s="444"/>
      <c r="F130" s="444"/>
      <c r="G130" s="311"/>
      <c r="H130" s="310"/>
      <c r="I130" s="311"/>
      <c r="J130" s="310"/>
      <c r="K130" s="311"/>
      <c r="L130" s="310"/>
      <c r="M130" s="311"/>
      <c r="N130" s="310"/>
      <c r="O130" s="311"/>
      <c r="P130" s="310"/>
      <c r="Q130" s="468">
        <f>P130-приказ!P65</f>
        <v>0</v>
      </c>
    </row>
    <row r="131" spans="1:17" ht="15.75" x14ac:dyDescent="0.25">
      <c r="A131" s="474"/>
      <c r="B131" s="565" t="s">
        <v>37</v>
      </c>
      <c r="C131" s="566"/>
      <c r="D131" s="567"/>
      <c r="E131" s="445"/>
      <c r="F131" s="310">
        <f>F112+F129+F78</f>
        <v>683629.74</v>
      </c>
      <c r="G131" s="381"/>
      <c r="H131" s="310">
        <f>H112+H129+H78</f>
        <v>28333327.5</v>
      </c>
      <c r="I131" s="381"/>
      <c r="J131" s="310">
        <f>J112+J129+J78</f>
        <v>13328259.666666666</v>
      </c>
      <c r="K131" s="381"/>
      <c r="L131" s="310">
        <f>L112+L129+L78</f>
        <v>0</v>
      </c>
      <c r="M131" s="381"/>
      <c r="N131" s="310">
        <f>N112+N129+N78</f>
        <v>0</v>
      </c>
      <c r="O131" s="381"/>
      <c r="P131" s="310">
        <f>P112+P129+P78</f>
        <v>42345216.906666666</v>
      </c>
      <c r="Q131" s="468">
        <f>P131-H131-F131</f>
        <v>13328259.666666666</v>
      </c>
    </row>
    <row r="132" spans="1:17" x14ac:dyDescent="0.25">
      <c r="H132" s="475"/>
      <c r="P132" s="476">
        <v>29016957.239999998</v>
      </c>
      <c r="Q132" s="468">
        <f>P132-приказ!P67</f>
        <v>0</v>
      </c>
    </row>
    <row r="133" spans="1:17" x14ac:dyDescent="0.25">
      <c r="H133" s="475"/>
      <c r="J133" s="477">
        <v>13340062.879999995</v>
      </c>
      <c r="N133" s="463"/>
      <c r="P133" s="476">
        <f>P132-P131</f>
        <v>-13328259.666666668</v>
      </c>
      <c r="Q133" s="468"/>
    </row>
    <row r="134" spans="1:17" x14ac:dyDescent="0.25">
      <c r="D134" s="478"/>
      <c r="E134" s="478"/>
      <c r="F134" s="478"/>
      <c r="H134" s="479"/>
      <c r="I134" s="462" t="s">
        <v>283</v>
      </c>
      <c r="J134" s="463">
        <f>J133-J131</f>
        <v>11803.213333329186</v>
      </c>
      <c r="N134" s="463"/>
    </row>
    <row r="135" spans="1:17" x14ac:dyDescent="0.25">
      <c r="D135" s="478"/>
      <c r="E135" s="478"/>
      <c r="F135" s="478"/>
      <c r="H135" s="475"/>
      <c r="J135" s="462" t="s">
        <v>139</v>
      </c>
      <c r="L135" s="463"/>
      <c r="N135" s="481"/>
    </row>
    <row r="136" spans="1:17" x14ac:dyDescent="0.25">
      <c r="D136" s="478"/>
      <c r="E136" s="478"/>
      <c r="F136" s="478"/>
      <c r="H136" s="475"/>
      <c r="L136" s="463"/>
    </row>
    <row r="137" spans="1:17" x14ac:dyDescent="0.25">
      <c r="D137" s="478"/>
      <c r="E137" s="478"/>
      <c r="F137" s="478"/>
      <c r="G137" s="482"/>
      <c r="H137" s="475"/>
      <c r="L137" s="463"/>
      <c r="N137" s="463"/>
      <c r="P137" s="480">
        <v>42357020.119999997</v>
      </c>
    </row>
    <row r="138" spans="1:17" x14ac:dyDescent="0.25">
      <c r="D138" s="478"/>
      <c r="E138" s="478"/>
      <c r="F138" s="478"/>
      <c r="H138" s="475"/>
      <c r="L138" s="477"/>
      <c r="P138" s="480">
        <f>P137-P131</f>
        <v>11803.213333331048</v>
      </c>
    </row>
    <row r="139" spans="1:17" x14ac:dyDescent="0.25">
      <c r="E139" s="461"/>
      <c r="F139" s="461"/>
      <c r="L139" s="463"/>
    </row>
  </sheetData>
  <mergeCells count="77">
    <mergeCell ref="B41:D41"/>
    <mergeCell ref="A110:A111"/>
    <mergeCell ref="B110:B111"/>
    <mergeCell ref="C110:C111"/>
    <mergeCell ref="O1:P1"/>
    <mergeCell ref="B2:P2"/>
    <mergeCell ref="B5:B23"/>
    <mergeCell ref="B24:D24"/>
    <mergeCell ref="B25:B40"/>
    <mergeCell ref="B42:B53"/>
    <mergeCell ref="B54:D54"/>
    <mergeCell ref="B56:D56"/>
    <mergeCell ref="B57:B65"/>
    <mergeCell ref="B66:D66"/>
    <mergeCell ref="A81:A82"/>
    <mergeCell ref="B81:B82"/>
    <mergeCell ref="A83:A84"/>
    <mergeCell ref="B83:B84"/>
    <mergeCell ref="C83:C84"/>
    <mergeCell ref="A85:A87"/>
    <mergeCell ref="B85:B87"/>
    <mergeCell ref="C85:C87"/>
    <mergeCell ref="A88:A89"/>
    <mergeCell ref="B88:B89"/>
    <mergeCell ref="C88:C89"/>
    <mergeCell ref="A90:A93"/>
    <mergeCell ref="B90:B93"/>
    <mergeCell ref="C90:C93"/>
    <mergeCell ref="A94:A95"/>
    <mergeCell ref="B94:B95"/>
    <mergeCell ref="C94:C95"/>
    <mergeCell ref="A96:A98"/>
    <mergeCell ref="B96:B98"/>
    <mergeCell ref="C96:C98"/>
    <mergeCell ref="A99:A101"/>
    <mergeCell ref="B99:B101"/>
    <mergeCell ref="C99:C101"/>
    <mergeCell ref="A102:A103"/>
    <mergeCell ref="B102:B103"/>
    <mergeCell ref="C102:C103"/>
    <mergeCell ref="A104:A105"/>
    <mergeCell ref="B104:B105"/>
    <mergeCell ref="C104:C105"/>
    <mergeCell ref="A106:A107"/>
    <mergeCell ref="B106:B107"/>
    <mergeCell ref="C106:C107"/>
    <mergeCell ref="A108:A109"/>
    <mergeCell ref="B108:B109"/>
    <mergeCell ref="C108:C109"/>
    <mergeCell ref="A115:A118"/>
    <mergeCell ref="B115:B118"/>
    <mergeCell ref="C115:C118"/>
    <mergeCell ref="A119:A120"/>
    <mergeCell ref="B119:B120"/>
    <mergeCell ref="C119:C120"/>
    <mergeCell ref="A121:A122"/>
    <mergeCell ref="B121:B122"/>
    <mergeCell ref="C121:C122"/>
    <mergeCell ref="A123:A124"/>
    <mergeCell ref="B123:B124"/>
    <mergeCell ref="C123:C124"/>
    <mergeCell ref="A125:A126"/>
    <mergeCell ref="B125:B126"/>
    <mergeCell ref="C125:C126"/>
    <mergeCell ref="A127:A128"/>
    <mergeCell ref="B127:B128"/>
    <mergeCell ref="C127:C128"/>
    <mergeCell ref="B129:D129"/>
    <mergeCell ref="B130:D130"/>
    <mergeCell ref="B131:D131"/>
    <mergeCell ref="B68:D68"/>
    <mergeCell ref="B77:D77"/>
    <mergeCell ref="B113:D113"/>
    <mergeCell ref="B112:D112"/>
    <mergeCell ref="B78:D78"/>
    <mergeCell ref="B69:B76"/>
    <mergeCell ref="C81:C82"/>
  </mergeCells>
  <printOptions horizontalCentered="1"/>
  <pageMargins left="0.62992125984251968" right="0.23622047244094491" top="0.35433070866141736" bottom="0.35433070866141736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 заявкам</vt:lpstr>
      <vt:lpstr>протокол</vt:lpstr>
      <vt:lpstr>приказ</vt:lpstr>
      <vt:lpstr>приказ (с изм)</vt:lpstr>
      <vt:lpstr>приказ (с изм 17.01.19)</vt:lpstr>
      <vt:lpstr>приказ 1 кв (с изм 28.02.19)</vt:lpstr>
      <vt:lpstr>заявки 2 кв</vt:lpstr>
      <vt:lpstr>приказ 2 кв (+с изм ПЦ, С-Х)</vt:lpstr>
      <vt:lpstr>приказ 2 кв (+с изм ПЦ, С-Х (2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Буян Каадырович Ойдуп</cp:lastModifiedBy>
  <cp:lastPrinted>2019-03-29T03:28:43Z</cp:lastPrinted>
  <dcterms:created xsi:type="dcterms:W3CDTF">2018-09-26T09:39:05Z</dcterms:created>
  <dcterms:modified xsi:type="dcterms:W3CDTF">2019-03-29T03:29:56Z</dcterms:modified>
</cp:coreProperties>
</file>